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4. Abril 2022\"/>
    </mc:Choice>
  </mc:AlternateContent>
  <xr:revisionPtr revIDLastSave="0" documentId="13_ncr:1_{1C73789E-5E50-4DB5-A3A5-8988D8430B65}" xr6:coauthVersionLast="47" xr6:coauthVersionMax="47" xr10:uidLastSave="{00000000-0000-0000-0000-000000000000}"/>
  <bookViews>
    <workbookView xWindow="-120" yWindow="-120" windowWidth="20730" windowHeight="11160" firstSheet="3" activeTab="6" xr2:uid="{00000000-000D-0000-FFFF-FFFF00000000}"/>
  </bookViews>
  <sheets>
    <sheet name="PRIMA VACIONAL REGIDORES" sheetId="1" r:id="rId1"/>
    <sheet name="Hoja1" sheetId="5" r:id="rId2"/>
    <sheet name="PRIMA VACACIONAL BASE " sheetId="2" r:id="rId3"/>
    <sheet name="Hoja2" sheetId="6" r:id="rId4"/>
    <sheet name="PRIMA VACACIONAL EVENTUAL" sheetId="3" r:id="rId5"/>
    <sheet name="Hoja3" sheetId="7" r:id="rId6"/>
    <sheet name="PRIMA VACACIONAL FORTAMUN" sheetId="4" r:id="rId7"/>
    <sheet name="Hoja4" sheetId="8" r:id="rId8"/>
    <sheet name="PRIMA VACACIONAL PENSIONADOS" sheetId="9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6" i="3" l="1"/>
  <c r="L86" i="3"/>
  <c r="M61" i="3"/>
  <c r="I61" i="3"/>
  <c r="H61" i="3"/>
  <c r="G61" i="3"/>
  <c r="F61" i="3"/>
  <c r="E61" i="3"/>
  <c r="D22" i="9" l="1"/>
  <c r="L42" i="4"/>
  <c r="D42" i="4"/>
  <c r="D44" i="2"/>
  <c r="L44" i="2"/>
  <c r="M44" i="2"/>
  <c r="D19" i="1"/>
  <c r="H12" i="9" l="1"/>
  <c r="M12" i="9" s="1"/>
  <c r="H18" i="9"/>
  <c r="M18" i="9" s="1"/>
  <c r="H8" i="9"/>
  <c r="M8" i="9" s="1"/>
  <c r="M22" i="9" s="1"/>
  <c r="G9" i="9"/>
  <c r="G10" i="9"/>
  <c r="G11" i="9"/>
  <c r="H11" i="9" s="1"/>
  <c r="M11" i="9" s="1"/>
  <c r="G12" i="9"/>
  <c r="G13" i="9"/>
  <c r="G14" i="9"/>
  <c r="G15" i="9"/>
  <c r="H15" i="9" s="1"/>
  <c r="M15" i="9" s="1"/>
  <c r="G18" i="9"/>
  <c r="G19" i="9"/>
  <c r="G20" i="9"/>
  <c r="G21" i="9"/>
  <c r="H21" i="9" s="1"/>
  <c r="M21" i="9" s="1"/>
  <c r="G8" i="9"/>
  <c r="E8" i="9"/>
  <c r="E9" i="9"/>
  <c r="H9" i="9" s="1"/>
  <c r="M9" i="9" s="1"/>
  <c r="E10" i="9"/>
  <c r="H10" i="9" s="1"/>
  <c r="M10" i="9" s="1"/>
  <c r="E11" i="9"/>
  <c r="E12" i="9"/>
  <c r="E13" i="9"/>
  <c r="H13" i="9" s="1"/>
  <c r="M13" i="9" s="1"/>
  <c r="E14" i="9"/>
  <c r="H14" i="9" s="1"/>
  <c r="M14" i="9" s="1"/>
  <c r="E15" i="9"/>
  <c r="E18" i="9"/>
  <c r="E19" i="9"/>
  <c r="H19" i="9" s="1"/>
  <c r="M19" i="9" s="1"/>
  <c r="E20" i="9"/>
  <c r="H20" i="9" s="1"/>
  <c r="M20" i="9" s="1"/>
  <c r="E21" i="9"/>
  <c r="E8" i="4"/>
  <c r="L19" i="1" l="1"/>
  <c r="N141" i="8" l="1"/>
  <c r="N143" i="8" s="1"/>
  <c r="N145" i="8" s="1"/>
  <c r="N147" i="8" s="1"/>
  <c r="N149" i="8" s="1"/>
  <c r="Q139" i="8"/>
  <c r="Q141" i="8" s="1"/>
  <c r="Q143" i="8" s="1"/>
  <c r="Q145" i="8" s="1"/>
  <c r="Q147" i="8" s="1"/>
  <c r="Q149" i="8" s="1"/>
  <c r="Q151" i="8" s="1"/>
  <c r="H141" i="8"/>
  <c r="H143" i="8" s="1"/>
  <c r="H145" i="8" s="1"/>
  <c r="H147" i="8" s="1"/>
  <c r="H149" i="8" s="1"/>
  <c r="K139" i="8"/>
  <c r="K141" i="8" s="1"/>
  <c r="K143" i="8" s="1"/>
  <c r="K145" i="8" s="1"/>
  <c r="K147" i="8" s="1"/>
  <c r="K149" i="8" s="1"/>
  <c r="K151" i="8" s="1"/>
  <c r="B141" i="8"/>
  <c r="B143" i="8" s="1"/>
  <c r="B145" i="8" s="1"/>
  <c r="B147" i="8" s="1"/>
  <c r="B149" i="8" s="1"/>
  <c r="E139" i="8"/>
  <c r="E141" i="8" s="1"/>
  <c r="E143" i="8" s="1"/>
  <c r="E145" i="8" s="1"/>
  <c r="E147" i="8" s="1"/>
  <c r="E149" i="8" s="1"/>
  <c r="E151" i="8" s="1"/>
  <c r="N124" i="8"/>
  <c r="N126" i="8" s="1"/>
  <c r="N128" i="8" s="1"/>
  <c r="N130" i="8" s="1"/>
  <c r="N132" i="8" s="1"/>
  <c r="Q122" i="8"/>
  <c r="Q124" i="8" s="1"/>
  <c r="Q126" i="8" s="1"/>
  <c r="Q128" i="8" s="1"/>
  <c r="Q130" i="8" s="1"/>
  <c r="Q132" i="8" s="1"/>
  <c r="Q134" i="8" s="1"/>
  <c r="H124" i="8"/>
  <c r="H126" i="8" s="1"/>
  <c r="H128" i="8" s="1"/>
  <c r="H130" i="8" s="1"/>
  <c r="H132" i="8" s="1"/>
  <c r="K122" i="8"/>
  <c r="K124" i="8" s="1"/>
  <c r="K126" i="8" s="1"/>
  <c r="K128" i="8" s="1"/>
  <c r="K130" i="8" s="1"/>
  <c r="K132" i="8" s="1"/>
  <c r="K134" i="8" s="1"/>
  <c r="B124" i="8"/>
  <c r="B126" i="8" s="1"/>
  <c r="B128" i="8" s="1"/>
  <c r="B130" i="8" s="1"/>
  <c r="B132" i="8" s="1"/>
  <c r="N107" i="8"/>
  <c r="N109" i="8" s="1"/>
  <c r="N111" i="8" s="1"/>
  <c r="N113" i="8" s="1"/>
  <c r="N115" i="8" s="1"/>
  <c r="H107" i="8"/>
  <c r="H109" i="8" s="1"/>
  <c r="H111" i="8" s="1"/>
  <c r="H113" i="8" s="1"/>
  <c r="H115" i="8" s="1"/>
  <c r="B107" i="8"/>
  <c r="B109" i="8" s="1"/>
  <c r="B111" i="8" s="1"/>
  <c r="B113" i="8" s="1"/>
  <c r="B115" i="8" s="1"/>
  <c r="E105" i="8"/>
  <c r="E107" i="8" s="1"/>
  <c r="E109" i="8" s="1"/>
  <c r="E111" i="8" s="1"/>
  <c r="E113" i="8" s="1"/>
  <c r="E115" i="8" s="1"/>
  <c r="E117" i="8" s="1"/>
  <c r="N90" i="8"/>
  <c r="N92" i="8" s="1"/>
  <c r="N94" i="8" s="1"/>
  <c r="N96" i="8" s="1"/>
  <c r="N98" i="8" s="1"/>
  <c r="Q88" i="8"/>
  <c r="Q90" i="8" s="1"/>
  <c r="Q92" i="8" s="1"/>
  <c r="Q94" i="8" s="1"/>
  <c r="Q96" i="8" s="1"/>
  <c r="Q98" i="8" s="1"/>
  <c r="H90" i="8"/>
  <c r="H92" i="8" s="1"/>
  <c r="H94" i="8" s="1"/>
  <c r="H96" i="8" s="1"/>
  <c r="H98" i="8" s="1"/>
  <c r="K88" i="8"/>
  <c r="K90" i="8" s="1"/>
  <c r="K92" i="8" s="1"/>
  <c r="K94" i="8" s="1"/>
  <c r="K96" i="8" s="1"/>
  <c r="K98" i="8" s="1"/>
  <c r="K100" i="8" s="1"/>
  <c r="B90" i="8"/>
  <c r="B92" i="8" s="1"/>
  <c r="B94" i="8" s="1"/>
  <c r="B96" i="8" s="1"/>
  <c r="B98" i="8" s="1"/>
  <c r="N73" i="8"/>
  <c r="N75" i="8" s="1"/>
  <c r="N77" i="8" s="1"/>
  <c r="N79" i="8" s="1"/>
  <c r="N81" i="8" s="1"/>
  <c r="H73" i="8"/>
  <c r="H75" i="8" s="1"/>
  <c r="H77" i="8" s="1"/>
  <c r="H79" i="8" s="1"/>
  <c r="H81" i="8" s="1"/>
  <c r="B73" i="8"/>
  <c r="B75" i="8" s="1"/>
  <c r="B77" i="8" s="1"/>
  <c r="B79" i="8" s="1"/>
  <c r="B81" i="8" s="1"/>
  <c r="N56" i="8"/>
  <c r="N58" i="8" s="1"/>
  <c r="N60" i="8" s="1"/>
  <c r="N62" i="8" s="1"/>
  <c r="N64" i="8" s="1"/>
  <c r="H56" i="8"/>
  <c r="H58" i="8" s="1"/>
  <c r="H60" i="8" s="1"/>
  <c r="H62" i="8" s="1"/>
  <c r="H64" i="8" s="1"/>
  <c r="B56" i="8"/>
  <c r="B58" i="8" s="1"/>
  <c r="B60" i="8" s="1"/>
  <c r="B62" i="8" s="1"/>
  <c r="B64" i="8" s="1"/>
  <c r="E54" i="8"/>
  <c r="E56" i="8" s="1"/>
  <c r="E58" i="8" s="1"/>
  <c r="E60" i="8" s="1"/>
  <c r="E62" i="8" s="1"/>
  <c r="E64" i="8" s="1"/>
  <c r="E66" i="8" s="1"/>
  <c r="N39" i="8"/>
  <c r="N41" i="8" s="1"/>
  <c r="N43" i="8" s="1"/>
  <c r="N45" i="8" s="1"/>
  <c r="N47" i="8" s="1"/>
  <c r="H39" i="8"/>
  <c r="H41" i="8" s="1"/>
  <c r="H43" i="8" s="1"/>
  <c r="H45" i="8" s="1"/>
  <c r="H47" i="8" s="1"/>
  <c r="B39" i="8"/>
  <c r="B41" i="8" s="1"/>
  <c r="B43" i="8" s="1"/>
  <c r="B45" i="8" s="1"/>
  <c r="B47" i="8" s="1"/>
  <c r="N22" i="8"/>
  <c r="N24" i="8" s="1"/>
  <c r="N26" i="8" s="1"/>
  <c r="N28" i="8" s="1"/>
  <c r="N30" i="8" s="1"/>
  <c r="H22" i="8"/>
  <c r="H24" i="8" s="1"/>
  <c r="H26" i="8" s="1"/>
  <c r="H28" i="8" s="1"/>
  <c r="H30" i="8" s="1"/>
  <c r="B22" i="8"/>
  <c r="B24" i="8" s="1"/>
  <c r="B26" i="8" s="1"/>
  <c r="B28" i="8" s="1"/>
  <c r="B30" i="8" s="1"/>
  <c r="N5" i="8"/>
  <c r="N7" i="8" s="1"/>
  <c r="N9" i="8" s="1"/>
  <c r="N11" i="8" s="1"/>
  <c r="N13" i="8" s="1"/>
  <c r="H5" i="8"/>
  <c r="H7" i="8" s="1"/>
  <c r="H9" i="8" s="1"/>
  <c r="H11" i="8" s="1"/>
  <c r="H13" i="8" s="1"/>
  <c r="B5" i="8"/>
  <c r="B7" i="8" s="1"/>
  <c r="B9" i="8" s="1"/>
  <c r="B11" i="8" s="1"/>
  <c r="B13" i="8" s="1"/>
  <c r="F19" i="4"/>
  <c r="F20" i="4"/>
  <c r="F21" i="4"/>
  <c r="F22" i="4"/>
  <c r="F23" i="4"/>
  <c r="F24" i="4"/>
  <c r="F25" i="4"/>
  <c r="F14" i="4"/>
  <c r="N90" i="7"/>
  <c r="N92" i="7" s="1"/>
  <c r="N94" i="7" s="1"/>
  <c r="N96" i="7" s="1"/>
  <c r="N98" i="7" s="1"/>
  <c r="Q88" i="7"/>
  <c r="Q90" i="7" s="1"/>
  <c r="Q92" i="7" s="1"/>
  <c r="Q94" i="7" s="1"/>
  <c r="Q96" i="7" s="1"/>
  <c r="Q98" i="7" s="1"/>
  <c r="Q100" i="7" s="1"/>
  <c r="H90" i="7"/>
  <c r="H92" i="7" s="1"/>
  <c r="H94" i="7" s="1"/>
  <c r="H96" i="7" s="1"/>
  <c r="H98" i="7" s="1"/>
  <c r="B90" i="7"/>
  <c r="B92" i="7" s="1"/>
  <c r="B94" i="7" s="1"/>
  <c r="B96" i="7" s="1"/>
  <c r="B98" i="7" s="1"/>
  <c r="E88" i="7"/>
  <c r="E90" i="7" s="1"/>
  <c r="E92" i="7" s="1"/>
  <c r="E94" i="7" s="1"/>
  <c r="E96" i="7" s="1"/>
  <c r="E98" i="7" s="1"/>
  <c r="E100" i="7" s="1"/>
  <c r="N73" i="7"/>
  <c r="N75" i="7" s="1"/>
  <c r="N77" i="7" s="1"/>
  <c r="N79" i="7" s="1"/>
  <c r="N81" i="7" s="1"/>
  <c r="H73" i="7"/>
  <c r="H75" i="7" s="1"/>
  <c r="H77" i="7" s="1"/>
  <c r="H79" i="7" s="1"/>
  <c r="H81" i="7" s="1"/>
  <c r="B73" i="7"/>
  <c r="B75" i="7" s="1"/>
  <c r="B77" i="7" s="1"/>
  <c r="B79" i="7" s="1"/>
  <c r="B81" i="7" s="1"/>
  <c r="N56" i="7"/>
  <c r="N58" i="7" s="1"/>
  <c r="N60" i="7" s="1"/>
  <c r="N62" i="7" s="1"/>
  <c r="N64" i="7" s="1"/>
  <c r="H56" i="7"/>
  <c r="H58" i="7" s="1"/>
  <c r="H60" i="7" s="1"/>
  <c r="H62" i="7" s="1"/>
  <c r="H64" i="7" s="1"/>
  <c r="K54" i="7"/>
  <c r="K56" i="7" s="1"/>
  <c r="K58" i="7" s="1"/>
  <c r="K60" i="7" s="1"/>
  <c r="K62" i="7" s="1"/>
  <c r="K64" i="7" s="1"/>
  <c r="K66" i="7" s="1"/>
  <c r="B56" i="7"/>
  <c r="B58" i="7" s="1"/>
  <c r="B60" i="7" s="1"/>
  <c r="B62" i="7" s="1"/>
  <c r="B64" i="7" s="1"/>
  <c r="E54" i="7"/>
  <c r="E56" i="7" s="1"/>
  <c r="E58" i="7" s="1"/>
  <c r="E60" i="7" s="1"/>
  <c r="E62" i="7" s="1"/>
  <c r="E64" i="7" s="1"/>
  <c r="N39" i="7"/>
  <c r="N41" i="7" s="1"/>
  <c r="N43" i="7" s="1"/>
  <c r="N45" i="7" s="1"/>
  <c r="N47" i="7" s="1"/>
  <c r="F69" i="3"/>
  <c r="G69" i="3" s="1"/>
  <c r="H39" i="7"/>
  <c r="H41" i="7" s="1"/>
  <c r="H43" i="7" s="1"/>
  <c r="H45" i="7" s="1"/>
  <c r="H47" i="7" s="1"/>
  <c r="B39" i="7"/>
  <c r="B41" i="7" s="1"/>
  <c r="B43" i="7" s="1"/>
  <c r="B45" i="7" s="1"/>
  <c r="B47" i="7" s="1"/>
  <c r="N22" i="7"/>
  <c r="N24" i="7" s="1"/>
  <c r="N26" i="7" s="1"/>
  <c r="N28" i="7" s="1"/>
  <c r="N30" i="7" s="1"/>
  <c r="H22" i="7"/>
  <c r="H24" i="7" s="1"/>
  <c r="H26" i="7" s="1"/>
  <c r="H28" i="7" s="1"/>
  <c r="H30" i="7" s="1"/>
  <c r="B22" i="7"/>
  <c r="E20" i="7" s="1"/>
  <c r="E22" i="7" s="1"/>
  <c r="E24" i="7" s="1"/>
  <c r="E26" i="7" s="1"/>
  <c r="E28" i="7" s="1"/>
  <c r="E30" i="7" s="1"/>
  <c r="N5" i="7"/>
  <c r="N7" i="7" s="1"/>
  <c r="N9" i="7" s="1"/>
  <c r="N11" i="7" s="1"/>
  <c r="N13" i="7" s="1"/>
  <c r="Q20" i="7"/>
  <c r="Q22" i="7" s="1"/>
  <c r="E66" i="7" l="1"/>
  <c r="Q100" i="8"/>
  <c r="Q105" i="8"/>
  <c r="Q107" i="8" s="1"/>
  <c r="Q109" i="8" s="1"/>
  <c r="Q111" i="8" s="1"/>
  <c r="Q113" i="8" s="1"/>
  <c r="Q115" i="8" s="1"/>
  <c r="Q117" i="8" s="1"/>
  <c r="E122" i="8"/>
  <c r="E124" i="8" s="1"/>
  <c r="E126" i="8" s="1"/>
  <c r="E128" i="8" s="1"/>
  <c r="E130" i="8" s="1"/>
  <c r="E132" i="8" s="1"/>
  <c r="E134" i="8" s="1"/>
  <c r="K105" i="8"/>
  <c r="K107" i="8" s="1"/>
  <c r="K109" i="8" s="1"/>
  <c r="K111" i="8" s="1"/>
  <c r="K113" i="8" s="1"/>
  <c r="K115" i="8" s="1"/>
  <c r="K117" i="8" s="1"/>
  <c r="E88" i="8"/>
  <c r="E90" i="8" s="1"/>
  <c r="E92" i="8" s="1"/>
  <c r="E94" i="8" s="1"/>
  <c r="E96" i="8" s="1"/>
  <c r="E98" i="8" s="1"/>
  <c r="E100" i="8" s="1"/>
  <c r="K37" i="8"/>
  <c r="K39" i="8" s="1"/>
  <c r="K41" i="8" s="1"/>
  <c r="K43" i="8" s="1"/>
  <c r="K45" i="8" s="1"/>
  <c r="K47" i="8" s="1"/>
  <c r="K49" i="8" s="1"/>
  <c r="K71" i="8"/>
  <c r="K73" i="8" s="1"/>
  <c r="K75" i="8" s="1"/>
  <c r="K77" i="8" s="1"/>
  <c r="K79" i="8" s="1"/>
  <c r="K81" i="8" s="1"/>
  <c r="K83" i="8" s="1"/>
  <c r="E37" i="8"/>
  <c r="E39" i="8" s="1"/>
  <c r="E41" i="8" s="1"/>
  <c r="E43" i="8" s="1"/>
  <c r="E45" i="8" s="1"/>
  <c r="E47" i="8" s="1"/>
  <c r="E49" i="8" s="1"/>
  <c r="Q54" i="8"/>
  <c r="Q56" i="8" s="1"/>
  <c r="Q58" i="8" s="1"/>
  <c r="Q60" i="8" s="1"/>
  <c r="Q62" i="8" s="1"/>
  <c r="Q64" i="8" s="1"/>
  <c r="Q66" i="8" s="1"/>
  <c r="Q20" i="8"/>
  <c r="Q22" i="8" s="1"/>
  <c r="Q24" i="8" s="1"/>
  <c r="Q26" i="8" s="1"/>
  <c r="Q28" i="8" s="1"/>
  <c r="Q30" i="8" s="1"/>
  <c r="Q32" i="8" s="1"/>
  <c r="Q37" i="8"/>
  <c r="Q39" i="8" s="1"/>
  <c r="Q41" i="8" s="1"/>
  <c r="Q43" i="8" s="1"/>
  <c r="Q45" i="8" s="1"/>
  <c r="Q47" i="8" s="1"/>
  <c r="Q49" i="8" s="1"/>
  <c r="K54" i="8"/>
  <c r="K56" i="8" s="1"/>
  <c r="K58" i="8" s="1"/>
  <c r="K60" i="8" s="1"/>
  <c r="K62" i="8" s="1"/>
  <c r="K64" i="8" s="1"/>
  <c r="K66" i="8" s="1"/>
  <c r="E71" i="8"/>
  <c r="E73" i="8" s="1"/>
  <c r="E75" i="8" s="1"/>
  <c r="E77" i="8" s="1"/>
  <c r="E79" i="8" s="1"/>
  <c r="E81" i="8" s="1"/>
  <c r="E83" i="8" s="1"/>
  <c r="Q71" i="8"/>
  <c r="Q73" i="8" s="1"/>
  <c r="Q75" i="8" s="1"/>
  <c r="Q77" i="8" s="1"/>
  <c r="Q79" i="8" s="1"/>
  <c r="Q81" i="8" s="1"/>
  <c r="Q83" i="8" s="1"/>
  <c r="E20" i="8"/>
  <c r="E22" i="8" s="1"/>
  <c r="E24" i="8" s="1"/>
  <c r="E26" i="8" s="1"/>
  <c r="E28" i="8" s="1"/>
  <c r="E30" i="8" s="1"/>
  <c r="E32" i="8" s="1"/>
  <c r="K20" i="8"/>
  <c r="K22" i="8" s="1"/>
  <c r="K24" i="8" s="1"/>
  <c r="K26" i="8" s="1"/>
  <c r="K28" i="8" s="1"/>
  <c r="K30" i="8" s="1"/>
  <c r="K32" i="8" s="1"/>
  <c r="Q3" i="8"/>
  <c r="Q5" i="8" s="1"/>
  <c r="Q7" i="8" s="1"/>
  <c r="Q9" i="8" s="1"/>
  <c r="Q11" i="8" s="1"/>
  <c r="Q13" i="8" s="1"/>
  <c r="Q15" i="8" s="1"/>
  <c r="K3" i="8"/>
  <c r="K5" i="8" s="1"/>
  <c r="K7" i="8" s="1"/>
  <c r="K9" i="8" s="1"/>
  <c r="K11" i="8" s="1"/>
  <c r="K13" i="8" s="1"/>
  <c r="K15" i="8" s="1"/>
  <c r="E3" i="8"/>
  <c r="E5" i="8" s="1"/>
  <c r="E7" i="8" s="1"/>
  <c r="E9" i="8" s="1"/>
  <c r="E11" i="8" s="1"/>
  <c r="E13" i="8" s="1"/>
  <c r="E15" i="8" s="1"/>
  <c r="K88" i="7"/>
  <c r="K90" i="7" s="1"/>
  <c r="K92" i="7" s="1"/>
  <c r="K94" i="7" s="1"/>
  <c r="K96" i="7" s="1"/>
  <c r="K98" i="7" s="1"/>
  <c r="K100" i="7" s="1"/>
  <c r="Q71" i="7"/>
  <c r="Q73" i="7" s="1"/>
  <c r="Q75" i="7" s="1"/>
  <c r="Q77" i="7" s="1"/>
  <c r="Q79" i="7" s="1"/>
  <c r="Q81" i="7" s="1"/>
  <c r="Q83" i="7" s="1"/>
  <c r="K71" i="7"/>
  <c r="K73" i="7" s="1"/>
  <c r="K75" i="7" s="1"/>
  <c r="K77" i="7" s="1"/>
  <c r="K79" i="7" s="1"/>
  <c r="K81" i="7" s="1"/>
  <c r="K83" i="7" s="1"/>
  <c r="E71" i="7"/>
  <c r="E73" i="7" s="1"/>
  <c r="E75" i="7" s="1"/>
  <c r="E77" i="7" s="1"/>
  <c r="E79" i="7" s="1"/>
  <c r="E81" i="7" s="1"/>
  <c r="E83" i="7" s="1"/>
  <c r="Q54" i="7"/>
  <c r="Q56" i="7" s="1"/>
  <c r="Q58" i="7" s="1"/>
  <c r="Q60" i="7" s="1"/>
  <c r="Q62" i="7" s="1"/>
  <c r="Q64" i="7" s="1"/>
  <c r="Q66" i="7" s="1"/>
  <c r="Q37" i="7"/>
  <c r="Q39" i="7" s="1"/>
  <c r="Q41" i="7" s="1"/>
  <c r="Q43" i="7" s="1"/>
  <c r="Q45" i="7" s="1"/>
  <c r="Q47" i="7" s="1"/>
  <c r="Q49" i="7" s="1"/>
  <c r="K37" i="7"/>
  <c r="K39" i="7" s="1"/>
  <c r="K41" i="7" s="1"/>
  <c r="K43" i="7" s="1"/>
  <c r="K45" i="7" s="1"/>
  <c r="K47" i="7" s="1"/>
  <c r="K49" i="7" s="1"/>
  <c r="Q24" i="7"/>
  <c r="Q26" i="7" s="1"/>
  <c r="Q28" i="7" s="1"/>
  <c r="Q30" i="7" s="1"/>
  <c r="Q32" i="7" s="1"/>
  <c r="K20" i="7"/>
  <c r="K22" i="7" s="1"/>
  <c r="K24" i="7" s="1"/>
  <c r="K26" i="7" s="1"/>
  <c r="K28" i="7" s="1"/>
  <c r="K30" i="7" s="1"/>
  <c r="K32" i="7" s="1"/>
  <c r="E37" i="7"/>
  <c r="E39" i="7" s="1"/>
  <c r="E41" i="7" s="1"/>
  <c r="E43" i="7" s="1"/>
  <c r="E45" i="7" s="1"/>
  <c r="E47" i="7" s="1"/>
  <c r="E49" i="7" s="1"/>
  <c r="Q3" i="7"/>
  <c r="Q5" i="7" s="1"/>
  <c r="Q7" i="7" s="1"/>
  <c r="Q9" i="7" s="1"/>
  <c r="Q11" i="7" s="1"/>
  <c r="Q13" i="7" s="1"/>
  <c r="Q15" i="7" s="1"/>
  <c r="B24" i="7"/>
  <c r="B26" i="7" s="1"/>
  <c r="B28" i="7" s="1"/>
  <c r="B30" i="7" s="1"/>
  <c r="E32" i="7" s="1"/>
  <c r="H5" i="7"/>
  <c r="H7" i="7" s="1"/>
  <c r="H9" i="7" s="1"/>
  <c r="H11" i="7" s="1"/>
  <c r="H13" i="7" s="1"/>
  <c r="K3" i="7"/>
  <c r="K5" i="7" s="1"/>
  <c r="K7" i="7" s="1"/>
  <c r="K9" i="7" s="1"/>
  <c r="K11" i="7" s="1"/>
  <c r="K13" i="7" s="1"/>
  <c r="K15" i="7" s="1"/>
  <c r="B5" i="7"/>
  <c r="B7" i="7" l="1"/>
  <c r="B9" i="7" s="1"/>
  <c r="B11" i="7" s="1"/>
  <c r="B13" i="7" s="1"/>
  <c r="H124" i="6"/>
  <c r="B124" i="6"/>
  <c r="B107" i="6"/>
  <c r="N90" i="6"/>
  <c r="H90" i="6"/>
  <c r="N73" i="6"/>
  <c r="H73" i="6"/>
  <c r="B73" i="6"/>
  <c r="N56" i="6"/>
  <c r="H39" i="6"/>
  <c r="E3" i="7" l="1"/>
  <c r="E5" i="7" s="1"/>
  <c r="E7" i="7" s="1"/>
  <c r="E9" i="7" s="1"/>
  <c r="E11" i="7" s="1"/>
  <c r="E13" i="7" s="1"/>
  <c r="E15" i="7" s="1"/>
  <c r="H126" i="6"/>
  <c r="H128" i="6" s="1"/>
  <c r="H130" i="6" s="1"/>
  <c r="H132" i="6" s="1"/>
  <c r="K122" i="6"/>
  <c r="K124" i="6" s="1"/>
  <c r="K126" i="6" s="1"/>
  <c r="K128" i="6" s="1"/>
  <c r="K130" i="6" s="1"/>
  <c r="K132" i="6" s="1"/>
  <c r="B126" i="6"/>
  <c r="B128" i="6" s="1"/>
  <c r="B130" i="6" s="1"/>
  <c r="B132" i="6" s="1"/>
  <c r="E122" i="6"/>
  <c r="E124" i="6" s="1"/>
  <c r="E126" i="6" s="1"/>
  <c r="E128" i="6" s="1"/>
  <c r="E130" i="6" s="1"/>
  <c r="E132" i="6" s="1"/>
  <c r="N107" i="6"/>
  <c r="N109" i="6" s="1"/>
  <c r="N111" i="6" s="1"/>
  <c r="N113" i="6" s="1"/>
  <c r="N115" i="6" s="1"/>
  <c r="H107" i="6"/>
  <c r="H109" i="6" s="1"/>
  <c r="H111" i="6" s="1"/>
  <c r="H113" i="6" s="1"/>
  <c r="H115" i="6" s="1"/>
  <c r="B109" i="6"/>
  <c r="B111" i="6" s="1"/>
  <c r="B113" i="6" s="1"/>
  <c r="B115" i="6" s="1"/>
  <c r="N92" i="6"/>
  <c r="N94" i="6" s="1"/>
  <c r="N96" i="6" s="1"/>
  <c r="N98" i="6" s="1"/>
  <c r="H92" i="6"/>
  <c r="H94" i="6" s="1"/>
  <c r="H96" i="6" s="1"/>
  <c r="H98" i="6" s="1"/>
  <c r="K88" i="6"/>
  <c r="K90" i="6" s="1"/>
  <c r="K92" i="6" s="1"/>
  <c r="K94" i="6" s="1"/>
  <c r="K96" i="6" s="1"/>
  <c r="K98" i="6" s="1"/>
  <c r="B90" i="6"/>
  <c r="B92" i="6" s="1"/>
  <c r="B94" i="6" s="1"/>
  <c r="B96" i="6" s="1"/>
  <c r="B98" i="6" s="1"/>
  <c r="N75" i="6"/>
  <c r="N77" i="6" s="1"/>
  <c r="N79" i="6" s="1"/>
  <c r="N81" i="6" s="1"/>
  <c r="H75" i="6"/>
  <c r="H77" i="6" s="1"/>
  <c r="H79" i="6" s="1"/>
  <c r="H81" i="6" s="1"/>
  <c r="B75" i="6"/>
  <c r="B77" i="6" s="1"/>
  <c r="B79" i="6" s="1"/>
  <c r="B81" i="6" s="1"/>
  <c r="E71" i="6"/>
  <c r="Q54" i="6"/>
  <c r="Q56" i="6" s="1"/>
  <c r="Q58" i="6" s="1"/>
  <c r="Q60" i="6" s="1"/>
  <c r="Q62" i="6" s="1"/>
  <c r="Q64" i="6" s="1"/>
  <c r="N58" i="6"/>
  <c r="N60" i="6" s="1"/>
  <c r="N62" i="6" s="1"/>
  <c r="N64" i="6" s="1"/>
  <c r="H56" i="6"/>
  <c r="H58" i="6" s="1"/>
  <c r="H60" i="6" s="1"/>
  <c r="H62" i="6" s="1"/>
  <c r="H64" i="6" s="1"/>
  <c r="B56" i="6"/>
  <c r="E54" i="6" s="1"/>
  <c r="E56" i="6" s="1"/>
  <c r="E58" i="6" s="1"/>
  <c r="E60" i="6" s="1"/>
  <c r="E62" i="6" s="1"/>
  <c r="E64" i="6" s="1"/>
  <c r="E73" i="6" l="1"/>
  <c r="E75" i="6" s="1"/>
  <c r="E77" i="6" s="1"/>
  <c r="E79" i="6" s="1"/>
  <c r="E81" i="6" s="1"/>
  <c r="E83" i="6" s="1"/>
  <c r="E88" i="6"/>
  <c r="E90" i="6" s="1"/>
  <c r="E92" i="6" s="1"/>
  <c r="E94" i="6" s="1"/>
  <c r="E96" i="6" s="1"/>
  <c r="E98" i="6" s="1"/>
  <c r="E100" i="6" s="1"/>
  <c r="K134" i="6"/>
  <c r="E134" i="6"/>
  <c r="K100" i="6"/>
  <c r="Q66" i="6"/>
  <c r="Q105" i="6"/>
  <c r="Q107" i="6" s="1"/>
  <c r="Q109" i="6" s="1"/>
  <c r="Q111" i="6" s="1"/>
  <c r="Q113" i="6" s="1"/>
  <c r="Q115" i="6" s="1"/>
  <c r="Q117" i="6" s="1"/>
  <c r="K105" i="6"/>
  <c r="K107" i="6" s="1"/>
  <c r="K109" i="6" s="1"/>
  <c r="K111" i="6" s="1"/>
  <c r="K113" i="6" s="1"/>
  <c r="K115" i="6" s="1"/>
  <c r="K117" i="6" s="1"/>
  <c r="E105" i="6"/>
  <c r="E107" i="6" s="1"/>
  <c r="E109" i="6" s="1"/>
  <c r="E111" i="6" s="1"/>
  <c r="E113" i="6" s="1"/>
  <c r="E115" i="6" s="1"/>
  <c r="E117" i="6" s="1"/>
  <c r="Q88" i="6"/>
  <c r="Q90" i="6" s="1"/>
  <c r="Q92" i="6" s="1"/>
  <c r="Q94" i="6" s="1"/>
  <c r="Q96" i="6" s="1"/>
  <c r="Q98" i="6" s="1"/>
  <c r="Q100" i="6" s="1"/>
  <c r="Q71" i="6"/>
  <c r="K71" i="6"/>
  <c r="K73" i="6" s="1"/>
  <c r="K75" i="6" s="1"/>
  <c r="K77" i="6" s="1"/>
  <c r="K79" i="6" s="1"/>
  <c r="K81" i="6" s="1"/>
  <c r="K83" i="6" s="1"/>
  <c r="K54" i="6"/>
  <c r="K56" i="6" s="1"/>
  <c r="K58" i="6" s="1"/>
  <c r="K60" i="6" s="1"/>
  <c r="K62" i="6" s="1"/>
  <c r="K64" i="6" s="1"/>
  <c r="K66" i="6" s="1"/>
  <c r="B58" i="6"/>
  <c r="B60" i="6" s="1"/>
  <c r="B62" i="6" s="1"/>
  <c r="B64" i="6" s="1"/>
  <c r="E66" i="6" s="1"/>
  <c r="N39" i="6"/>
  <c r="N41" i="6" s="1"/>
  <c r="N43" i="6" s="1"/>
  <c r="N45" i="6" s="1"/>
  <c r="N47" i="6" s="1"/>
  <c r="B39" i="6"/>
  <c r="B41" i="6" s="1"/>
  <c r="B43" i="6" s="1"/>
  <c r="B45" i="6" s="1"/>
  <c r="B47" i="6" s="1"/>
  <c r="N22" i="6"/>
  <c r="N24" i="6" s="1"/>
  <c r="N26" i="6" s="1"/>
  <c r="N28" i="6" s="1"/>
  <c r="N30" i="6" s="1"/>
  <c r="H22" i="6"/>
  <c r="B22" i="6"/>
  <c r="B24" i="6" s="1"/>
  <c r="B26" i="6" s="1"/>
  <c r="B28" i="6" s="1"/>
  <c r="B30" i="6" s="1"/>
  <c r="N5" i="6"/>
  <c r="N7" i="6" s="1"/>
  <c r="N9" i="6" s="1"/>
  <c r="N11" i="6" s="1"/>
  <c r="N13" i="6" s="1"/>
  <c r="H5" i="6"/>
  <c r="K3" i="6" s="1"/>
  <c r="K5" i="6" s="1"/>
  <c r="K7" i="6" s="1"/>
  <c r="K9" i="6" s="1"/>
  <c r="K11" i="6" s="1"/>
  <c r="K13" i="6" s="1"/>
  <c r="H41" i="6"/>
  <c r="H43" i="6" s="1"/>
  <c r="H45" i="6" s="1"/>
  <c r="H47" i="6" s="1"/>
  <c r="K37" i="6"/>
  <c r="K39" i="6" s="1"/>
  <c r="K41" i="6" s="1"/>
  <c r="K43" i="6" s="1"/>
  <c r="K45" i="6" s="1"/>
  <c r="K47" i="6" s="1"/>
  <c r="H24" i="6"/>
  <c r="H26" i="6" s="1"/>
  <c r="H28" i="6" s="1"/>
  <c r="H30" i="6" s="1"/>
  <c r="H7" i="6"/>
  <c r="H9" i="6" s="1"/>
  <c r="H11" i="6" s="1"/>
  <c r="H13" i="6" s="1"/>
  <c r="B5" i="6"/>
  <c r="B7" i="6" s="1"/>
  <c r="B9" i="6" s="1"/>
  <c r="B11" i="6" s="1"/>
  <c r="B13" i="6" s="1"/>
  <c r="B56" i="5"/>
  <c r="B58" i="5" s="1"/>
  <c r="B60" i="5" s="1"/>
  <c r="B62" i="5" s="1"/>
  <c r="B64" i="5" s="1"/>
  <c r="E37" i="5"/>
  <c r="E39" i="5" s="1"/>
  <c r="E41" i="5" s="1"/>
  <c r="E43" i="5" s="1"/>
  <c r="E45" i="5" s="1"/>
  <c r="E47" i="5" s="1"/>
  <c r="B39" i="5"/>
  <c r="B41" i="5" s="1"/>
  <c r="B43" i="5" s="1"/>
  <c r="B45" i="5" s="1"/>
  <c r="B47" i="5" s="1"/>
  <c r="N39" i="5"/>
  <c r="Q37" i="5" s="1"/>
  <c r="Q39" i="5" s="1"/>
  <c r="Q41" i="5" s="1"/>
  <c r="Q43" i="5" s="1"/>
  <c r="Q45" i="5" s="1"/>
  <c r="Q47" i="5" s="1"/>
  <c r="H39" i="5"/>
  <c r="H41" i="5" s="1"/>
  <c r="H43" i="5" s="1"/>
  <c r="H45" i="5" s="1"/>
  <c r="H47" i="5" s="1"/>
  <c r="N22" i="5"/>
  <c r="N24" i="5" s="1"/>
  <c r="N26" i="5" s="1"/>
  <c r="N28" i="5" s="1"/>
  <c r="N30" i="5" s="1"/>
  <c r="H22" i="5"/>
  <c r="H24" i="5" s="1"/>
  <c r="H26" i="5" s="1"/>
  <c r="H28" i="5" s="1"/>
  <c r="H30" i="5" s="1"/>
  <c r="B22" i="5"/>
  <c r="B24" i="5" s="1"/>
  <c r="B26" i="5" s="1"/>
  <c r="B28" i="5" s="1"/>
  <c r="B30" i="5" s="1"/>
  <c r="N5" i="5"/>
  <c r="N7" i="5" s="1"/>
  <c r="N9" i="5" s="1"/>
  <c r="N11" i="5" s="1"/>
  <c r="N13" i="5" s="1"/>
  <c r="H7" i="5"/>
  <c r="H9" i="5" s="1"/>
  <c r="H11" i="5" s="1"/>
  <c r="H13" i="5" s="1"/>
  <c r="H5" i="5"/>
  <c r="K3" i="5" s="1"/>
  <c r="K5" i="5" s="1"/>
  <c r="K37" i="5" l="1"/>
  <c r="K39" i="5" s="1"/>
  <c r="K41" i="5" s="1"/>
  <c r="K43" i="5" s="1"/>
  <c r="K45" i="5" s="1"/>
  <c r="K47" i="5" s="1"/>
  <c r="K49" i="5" s="1"/>
  <c r="K20" i="5"/>
  <c r="K22" i="5" s="1"/>
  <c r="E54" i="5"/>
  <c r="E56" i="5" s="1"/>
  <c r="E58" i="5" s="1"/>
  <c r="E60" i="5" s="1"/>
  <c r="E62" i="5" s="1"/>
  <c r="E64" i="5" s="1"/>
  <c r="E66" i="5" s="1"/>
  <c r="E37" i="6"/>
  <c r="E39" i="6" s="1"/>
  <c r="E41" i="6" s="1"/>
  <c r="E43" i="6" s="1"/>
  <c r="E45" i="6" s="1"/>
  <c r="E47" i="6" s="1"/>
  <c r="E49" i="6" s="1"/>
  <c r="K7" i="5"/>
  <c r="K9" i="5" s="1"/>
  <c r="K11" i="5" s="1"/>
  <c r="K13" i="5" s="1"/>
  <c r="K15" i="5" s="1"/>
  <c r="E49" i="5"/>
  <c r="N41" i="5"/>
  <c r="N43" i="5" s="1"/>
  <c r="N45" i="5" s="1"/>
  <c r="N47" i="5" s="1"/>
  <c r="Q49" i="5" s="1"/>
  <c r="E20" i="6"/>
  <c r="E22" i="6" s="1"/>
  <c r="E24" i="6" s="1"/>
  <c r="E26" i="6" s="1"/>
  <c r="E28" i="6" s="1"/>
  <c r="E30" i="6" s="1"/>
  <c r="Q20" i="6"/>
  <c r="Q22" i="6" s="1"/>
  <c r="Q24" i="6" s="1"/>
  <c r="Q26" i="6" s="1"/>
  <c r="Q28" i="6" s="1"/>
  <c r="Q30" i="6" s="1"/>
  <c r="Q32" i="6" s="1"/>
  <c r="Q37" i="6"/>
  <c r="Q39" i="6" s="1"/>
  <c r="Q41" i="6" s="1"/>
  <c r="Q43" i="6" s="1"/>
  <c r="Q45" i="6" s="1"/>
  <c r="Q47" i="6" s="1"/>
  <c r="Q49" i="6" s="1"/>
  <c r="K24" i="5"/>
  <c r="K26" i="5" s="1"/>
  <c r="K28" i="5" s="1"/>
  <c r="K30" i="5" s="1"/>
  <c r="K32" i="5" s="1"/>
  <c r="Q20" i="5"/>
  <c r="Q22" i="5" s="1"/>
  <c r="Q24" i="5" s="1"/>
  <c r="Q26" i="5" s="1"/>
  <c r="Q28" i="5" s="1"/>
  <c r="Q30" i="5" s="1"/>
  <c r="Q32" i="5" s="1"/>
  <c r="Q73" i="6"/>
  <c r="Q75" i="6" s="1"/>
  <c r="Q77" i="6" s="1"/>
  <c r="Q79" i="6" s="1"/>
  <c r="Q81" i="6" s="1"/>
  <c r="Q83" i="6" s="1"/>
  <c r="K49" i="6"/>
  <c r="E32" i="6"/>
  <c r="K15" i="6"/>
  <c r="K20" i="6"/>
  <c r="K22" i="6" s="1"/>
  <c r="K24" i="6" s="1"/>
  <c r="K26" i="6" s="1"/>
  <c r="K28" i="6" s="1"/>
  <c r="K30" i="6" s="1"/>
  <c r="K32" i="6" s="1"/>
  <c r="Q3" i="6"/>
  <c r="E3" i="6"/>
  <c r="E5" i="6" s="1"/>
  <c r="E7" i="6" s="1"/>
  <c r="E20" i="5"/>
  <c r="E22" i="5" s="1"/>
  <c r="E24" i="5" s="1"/>
  <c r="E26" i="5" s="1"/>
  <c r="E28" i="5" s="1"/>
  <c r="E30" i="5" s="1"/>
  <c r="E32" i="5" s="1"/>
  <c r="Q3" i="5"/>
  <c r="Q5" i="5" s="1"/>
  <c r="Q7" i="5" s="1"/>
  <c r="Q9" i="5" s="1"/>
  <c r="Q11" i="5" s="1"/>
  <c r="Q13" i="5" s="1"/>
  <c r="Q15" i="5" s="1"/>
  <c r="E9" i="6" l="1"/>
  <c r="E11" i="6" s="1"/>
  <c r="Q5" i="6"/>
  <c r="Q7" i="6" s="1"/>
  <c r="Q9" i="6" s="1"/>
  <c r="Q11" i="6" l="1"/>
  <c r="Q13" i="6" s="1"/>
  <c r="Q15" i="6" s="1"/>
  <c r="E13" i="6"/>
  <c r="E15" i="6" s="1"/>
  <c r="B5" i="5"/>
  <c r="E3" i="5"/>
  <c r="E5" i="5" l="1"/>
  <c r="E7" i="5" s="1"/>
  <c r="E9" i="5" s="1"/>
  <c r="E11" i="5" s="1"/>
  <c r="E13" i="5" s="1"/>
  <c r="B7" i="5"/>
  <c r="B9" i="5" s="1"/>
  <c r="B11" i="5" s="1"/>
  <c r="B13" i="5" s="1"/>
  <c r="E15" i="5" l="1"/>
  <c r="I14" i="4"/>
  <c r="I19" i="4"/>
  <c r="I20" i="4"/>
  <c r="I21" i="4"/>
  <c r="I22" i="4"/>
  <c r="I23" i="4"/>
  <c r="I24" i="4"/>
  <c r="I25" i="4"/>
  <c r="G14" i="4"/>
  <c r="G19" i="4"/>
  <c r="G20" i="4"/>
  <c r="G21" i="4"/>
  <c r="G22" i="4"/>
  <c r="G23" i="4"/>
  <c r="G24" i="4"/>
  <c r="G25" i="4"/>
  <c r="F29" i="4"/>
  <c r="F30" i="4"/>
  <c r="I30" i="4" s="1"/>
  <c r="F33" i="4"/>
  <c r="I33" i="4" s="1"/>
  <c r="F34" i="4"/>
  <c r="I34" i="4" s="1"/>
  <c r="F35" i="4"/>
  <c r="F36" i="4"/>
  <c r="G36" i="4" s="1"/>
  <c r="F37" i="4"/>
  <c r="I37" i="4" s="1"/>
  <c r="F38" i="4"/>
  <c r="I38" i="4" s="1"/>
  <c r="F39" i="4"/>
  <c r="F40" i="4"/>
  <c r="G40" i="4" s="1"/>
  <c r="F41" i="4"/>
  <c r="I41" i="4" s="1"/>
  <c r="F28" i="4"/>
  <c r="I28" i="4" s="1"/>
  <c r="F16" i="4"/>
  <c r="F17" i="4"/>
  <c r="I17" i="4" s="1"/>
  <c r="F18" i="4"/>
  <c r="I18" i="4" s="1"/>
  <c r="F15" i="4"/>
  <c r="G15" i="4" s="1"/>
  <c r="F9" i="4"/>
  <c r="I9" i="4" s="1"/>
  <c r="F10" i="4"/>
  <c r="I10" i="4" s="1"/>
  <c r="F11" i="4"/>
  <c r="I11" i="4" s="1"/>
  <c r="F8" i="4"/>
  <c r="E9" i="4"/>
  <c r="E10" i="4"/>
  <c r="E11" i="4"/>
  <c r="E14" i="4"/>
  <c r="E15" i="4"/>
  <c r="E16" i="4"/>
  <c r="E17" i="4"/>
  <c r="E18" i="4"/>
  <c r="E19" i="4"/>
  <c r="E20" i="4"/>
  <c r="E21" i="4"/>
  <c r="E22" i="4"/>
  <c r="E23" i="4"/>
  <c r="E24" i="4"/>
  <c r="E25" i="4"/>
  <c r="E28" i="4"/>
  <c r="E29" i="4"/>
  <c r="E30" i="4"/>
  <c r="E33" i="4"/>
  <c r="E34" i="4"/>
  <c r="E35" i="4"/>
  <c r="E36" i="4"/>
  <c r="E37" i="4"/>
  <c r="E38" i="4"/>
  <c r="E39" i="4"/>
  <c r="E40" i="4"/>
  <c r="E41" i="4"/>
  <c r="I69" i="3"/>
  <c r="F41" i="3"/>
  <c r="F42" i="3"/>
  <c r="I42" i="3" s="1"/>
  <c r="F43" i="3"/>
  <c r="G43" i="3" s="1"/>
  <c r="F44" i="3"/>
  <c r="F45" i="3"/>
  <c r="I45" i="3" s="1"/>
  <c r="F46" i="3"/>
  <c r="I46" i="3" s="1"/>
  <c r="F47" i="3"/>
  <c r="G47" i="3" s="1"/>
  <c r="F48" i="3"/>
  <c r="F49" i="3"/>
  <c r="F50" i="3"/>
  <c r="I50" i="3" s="1"/>
  <c r="F51" i="3"/>
  <c r="G51" i="3" s="1"/>
  <c r="F52" i="3"/>
  <c r="I52" i="3" s="1"/>
  <c r="F53" i="3"/>
  <c r="F54" i="3"/>
  <c r="I54" i="3" s="1"/>
  <c r="F55" i="3"/>
  <c r="I55" i="3" s="1"/>
  <c r="F56" i="3"/>
  <c r="I56" i="3" s="1"/>
  <c r="F57" i="3"/>
  <c r="I57" i="3" s="1"/>
  <c r="F58" i="3"/>
  <c r="I58" i="3" s="1"/>
  <c r="F59" i="3"/>
  <c r="I59" i="3" s="1"/>
  <c r="F60" i="3"/>
  <c r="F62" i="3"/>
  <c r="I62" i="3" s="1"/>
  <c r="F63" i="3"/>
  <c r="I63" i="3" s="1"/>
  <c r="F64" i="3"/>
  <c r="I64" i="3" s="1"/>
  <c r="F65" i="3"/>
  <c r="I65" i="3" s="1"/>
  <c r="F66" i="3"/>
  <c r="I66" i="3" s="1"/>
  <c r="F67" i="3"/>
  <c r="I67" i="3" s="1"/>
  <c r="F68" i="3"/>
  <c r="F70" i="3"/>
  <c r="I70" i="3" s="1"/>
  <c r="F71" i="3"/>
  <c r="I71" i="3" s="1"/>
  <c r="F72" i="3"/>
  <c r="G72" i="3" s="1"/>
  <c r="F73" i="3"/>
  <c r="I73" i="3" s="1"/>
  <c r="F74" i="3"/>
  <c r="I74" i="3" s="1"/>
  <c r="F75" i="3"/>
  <c r="I75" i="3" s="1"/>
  <c r="F76" i="3"/>
  <c r="F77" i="3"/>
  <c r="I77" i="3" s="1"/>
  <c r="F78" i="3"/>
  <c r="I78" i="3" s="1"/>
  <c r="F79" i="3"/>
  <c r="I79" i="3" s="1"/>
  <c r="F80" i="3"/>
  <c r="F81" i="3"/>
  <c r="I81" i="3" s="1"/>
  <c r="F82" i="3"/>
  <c r="I82" i="3" s="1"/>
  <c r="F83" i="3"/>
  <c r="I83" i="3" s="1"/>
  <c r="F84" i="3"/>
  <c r="F85" i="3"/>
  <c r="I85" i="3" s="1"/>
  <c r="F22" i="3"/>
  <c r="I22" i="3" s="1"/>
  <c r="F23" i="3"/>
  <c r="G23" i="3" s="1"/>
  <c r="F24" i="3"/>
  <c r="F25" i="3"/>
  <c r="F26" i="3"/>
  <c r="I26" i="3" s="1"/>
  <c r="F27" i="3"/>
  <c r="F28" i="3"/>
  <c r="F29" i="3"/>
  <c r="G29" i="3" s="1"/>
  <c r="F30" i="3"/>
  <c r="I30" i="3" s="1"/>
  <c r="F31" i="3"/>
  <c r="F32" i="3"/>
  <c r="F33" i="3"/>
  <c r="I33" i="3" s="1"/>
  <c r="F34" i="3"/>
  <c r="I34" i="3" s="1"/>
  <c r="F35" i="3"/>
  <c r="F36" i="3"/>
  <c r="I36" i="3" s="1"/>
  <c r="F37" i="3"/>
  <c r="I37" i="3" s="1"/>
  <c r="F38" i="3"/>
  <c r="G38" i="3" s="1"/>
  <c r="F21" i="3"/>
  <c r="F14" i="3"/>
  <c r="F15" i="3"/>
  <c r="G15" i="3" s="1"/>
  <c r="F16" i="3"/>
  <c r="F17" i="3"/>
  <c r="F18" i="3"/>
  <c r="F13" i="3"/>
  <c r="F9" i="3"/>
  <c r="F10" i="3"/>
  <c r="G10" i="3" s="1"/>
  <c r="F8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2" i="3"/>
  <c r="E63" i="3"/>
  <c r="E64" i="3"/>
  <c r="E65" i="3"/>
  <c r="E66" i="3"/>
  <c r="E67" i="3"/>
  <c r="E68" i="3"/>
  <c r="E69" i="3"/>
  <c r="H69" i="3" s="1"/>
  <c r="M69" i="3" s="1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21" i="3"/>
  <c r="E14" i="3"/>
  <c r="E15" i="3"/>
  <c r="E16" i="3"/>
  <c r="E17" i="3"/>
  <c r="E18" i="3"/>
  <c r="E13" i="3"/>
  <c r="E9" i="3"/>
  <c r="E10" i="3"/>
  <c r="E8" i="3"/>
  <c r="I32" i="2"/>
  <c r="I18" i="2"/>
  <c r="G26" i="2"/>
  <c r="G17" i="2"/>
  <c r="H17" i="2" s="1"/>
  <c r="F43" i="2"/>
  <c r="I43" i="2" s="1"/>
  <c r="F37" i="2"/>
  <c r="I37" i="2" s="1"/>
  <c r="F38" i="2"/>
  <c r="G38" i="2" s="1"/>
  <c r="F39" i="2"/>
  <c r="I39" i="2" s="1"/>
  <c r="F40" i="2"/>
  <c r="I40" i="2" s="1"/>
  <c r="F36" i="2"/>
  <c r="I36" i="2" s="1"/>
  <c r="F32" i="2"/>
  <c r="G32" i="2" s="1"/>
  <c r="F33" i="2"/>
  <c r="I33" i="2" s="1"/>
  <c r="F31" i="2"/>
  <c r="I31" i="2" s="1"/>
  <c r="F26" i="2"/>
  <c r="I26" i="2" s="1"/>
  <c r="F27" i="2"/>
  <c r="G27" i="2" s="1"/>
  <c r="F28" i="2"/>
  <c r="I28" i="2" s="1"/>
  <c r="F25" i="2"/>
  <c r="I25" i="2" s="1"/>
  <c r="F9" i="2"/>
  <c r="I9" i="2" s="1"/>
  <c r="F10" i="2"/>
  <c r="G10" i="2" s="1"/>
  <c r="F11" i="2"/>
  <c r="I11" i="2" s="1"/>
  <c r="F12" i="2"/>
  <c r="I12" i="2" s="1"/>
  <c r="F13" i="2"/>
  <c r="I13" i="2" s="1"/>
  <c r="F14" i="2"/>
  <c r="G14" i="2" s="1"/>
  <c r="F15" i="2"/>
  <c r="I15" i="2" s="1"/>
  <c r="F16" i="2"/>
  <c r="I16" i="2" s="1"/>
  <c r="F17" i="2"/>
  <c r="I17" i="2" s="1"/>
  <c r="F18" i="2"/>
  <c r="G18" i="2" s="1"/>
  <c r="F19" i="2"/>
  <c r="I19" i="2" s="1"/>
  <c r="F20" i="2"/>
  <c r="I20" i="2" s="1"/>
  <c r="F21" i="2"/>
  <c r="I21" i="2" s="1"/>
  <c r="F22" i="2"/>
  <c r="G22" i="2" s="1"/>
  <c r="F8" i="2"/>
  <c r="I8" i="2" s="1"/>
  <c r="F9" i="1"/>
  <c r="E43" i="2"/>
  <c r="E37" i="2"/>
  <c r="E38" i="2"/>
  <c r="E39" i="2"/>
  <c r="E40" i="2"/>
  <c r="E36" i="2"/>
  <c r="E31" i="2"/>
  <c r="E32" i="2"/>
  <c r="E33" i="2"/>
  <c r="E26" i="2"/>
  <c r="E27" i="2"/>
  <c r="E28" i="2"/>
  <c r="E25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8" i="2"/>
  <c r="E9" i="1"/>
  <c r="F10" i="1"/>
  <c r="I10" i="1" s="1"/>
  <c r="F11" i="1"/>
  <c r="G11" i="1" s="1"/>
  <c r="F12" i="1"/>
  <c r="I12" i="1" s="1"/>
  <c r="F13" i="1"/>
  <c r="I13" i="1" s="1"/>
  <c r="F14" i="1"/>
  <c r="G14" i="1" s="1"/>
  <c r="F15" i="1"/>
  <c r="G15" i="1" s="1"/>
  <c r="F16" i="1"/>
  <c r="I16" i="1" s="1"/>
  <c r="F17" i="1"/>
  <c r="I17" i="1" s="1"/>
  <c r="F18" i="1"/>
  <c r="I18" i="1" s="1"/>
  <c r="E10" i="1"/>
  <c r="E11" i="1"/>
  <c r="E12" i="1"/>
  <c r="E13" i="1"/>
  <c r="E14" i="1"/>
  <c r="E15" i="1"/>
  <c r="E16" i="1"/>
  <c r="E17" i="1"/>
  <c r="E18" i="1"/>
  <c r="G13" i="1" l="1"/>
  <c r="H13" i="1"/>
  <c r="M13" i="1" s="1"/>
  <c r="I9" i="1"/>
  <c r="G9" i="1"/>
  <c r="H9" i="1" s="1"/>
  <c r="I11" i="1"/>
  <c r="G10" i="1"/>
  <c r="H26" i="2"/>
  <c r="I14" i="2"/>
  <c r="I38" i="2"/>
  <c r="J17" i="2"/>
  <c r="M17" i="2"/>
  <c r="G18" i="1"/>
  <c r="H18" i="1" s="1"/>
  <c r="G17" i="1"/>
  <c r="H17" i="1" s="1"/>
  <c r="G36" i="2"/>
  <c r="H36" i="2" s="1"/>
  <c r="I10" i="2"/>
  <c r="I14" i="1"/>
  <c r="H14" i="1"/>
  <c r="M14" i="1" s="1"/>
  <c r="I15" i="1"/>
  <c r="I22" i="2"/>
  <c r="I27" i="2"/>
  <c r="I8" i="4"/>
  <c r="G8" i="4"/>
  <c r="H8" i="4" s="1"/>
  <c r="M8" i="4" s="1"/>
  <c r="H24" i="4"/>
  <c r="H20" i="4"/>
  <c r="H15" i="3"/>
  <c r="M15" i="3" s="1"/>
  <c r="H23" i="4"/>
  <c r="H19" i="4"/>
  <c r="H22" i="4"/>
  <c r="H14" i="4"/>
  <c r="H25" i="4"/>
  <c r="M25" i="4" s="1"/>
  <c r="H21" i="4"/>
  <c r="H36" i="4"/>
  <c r="M36" i="4" s="1"/>
  <c r="G30" i="4"/>
  <c r="H30" i="4" s="1"/>
  <c r="H15" i="4"/>
  <c r="M15" i="4" s="1"/>
  <c r="I40" i="4"/>
  <c r="I15" i="4"/>
  <c r="H40" i="4"/>
  <c r="I36" i="4"/>
  <c r="H23" i="3"/>
  <c r="M23" i="3" s="1"/>
  <c r="H29" i="3"/>
  <c r="M29" i="3" s="1"/>
  <c r="G64" i="3"/>
  <c r="H64" i="3" s="1"/>
  <c r="M64" i="3" s="1"/>
  <c r="H72" i="3"/>
  <c r="M72" i="3" s="1"/>
  <c r="G36" i="3"/>
  <c r="H36" i="3" s="1"/>
  <c r="M36" i="3" s="1"/>
  <c r="G79" i="3"/>
  <c r="H79" i="3" s="1"/>
  <c r="M79" i="3" s="1"/>
  <c r="H51" i="3"/>
  <c r="M51" i="3" s="1"/>
  <c r="H47" i="3"/>
  <c r="M47" i="3" s="1"/>
  <c r="H43" i="3"/>
  <c r="M43" i="3" s="1"/>
  <c r="G75" i="3"/>
  <c r="H75" i="3" s="1"/>
  <c r="M75" i="3" s="1"/>
  <c r="G59" i="3"/>
  <c r="H59" i="3" s="1"/>
  <c r="M59" i="3" s="1"/>
  <c r="G26" i="3"/>
  <c r="H26" i="3" s="1"/>
  <c r="M26" i="3" s="1"/>
  <c r="I51" i="3"/>
  <c r="H38" i="3"/>
  <c r="M38" i="3" s="1"/>
  <c r="G71" i="3"/>
  <c r="H71" i="3" s="1"/>
  <c r="M71" i="3" s="1"/>
  <c r="G56" i="3"/>
  <c r="H56" i="3" s="1"/>
  <c r="M56" i="3" s="1"/>
  <c r="G83" i="3"/>
  <c r="H83" i="3" s="1"/>
  <c r="M83" i="3" s="1"/>
  <c r="G67" i="3"/>
  <c r="H67" i="3" s="1"/>
  <c r="M67" i="3" s="1"/>
  <c r="G52" i="3"/>
  <c r="I10" i="3"/>
  <c r="J13" i="1"/>
  <c r="H15" i="1"/>
  <c r="H11" i="1"/>
  <c r="I9" i="3"/>
  <c r="G9" i="3"/>
  <c r="H9" i="3" s="1"/>
  <c r="M9" i="3" s="1"/>
  <c r="I16" i="3"/>
  <c r="G16" i="3"/>
  <c r="H16" i="3" s="1"/>
  <c r="M16" i="3" s="1"/>
  <c r="G32" i="3"/>
  <c r="H32" i="3" s="1"/>
  <c r="M32" i="3" s="1"/>
  <c r="I32" i="3"/>
  <c r="G28" i="3"/>
  <c r="H28" i="3" s="1"/>
  <c r="M28" i="3" s="1"/>
  <c r="I28" i="3"/>
  <c r="I24" i="3"/>
  <c r="G24" i="3"/>
  <c r="H24" i="3" s="1"/>
  <c r="M24" i="3" s="1"/>
  <c r="G84" i="3"/>
  <c r="H84" i="3" s="1"/>
  <c r="M84" i="3" s="1"/>
  <c r="I84" i="3"/>
  <c r="G80" i="3"/>
  <c r="H80" i="3" s="1"/>
  <c r="M80" i="3" s="1"/>
  <c r="I80" i="3"/>
  <c r="I76" i="3"/>
  <c r="G76" i="3"/>
  <c r="H76" i="3" s="1"/>
  <c r="M76" i="3" s="1"/>
  <c r="I68" i="3"/>
  <c r="G68" i="3"/>
  <c r="H68" i="3" s="1"/>
  <c r="M68" i="3" s="1"/>
  <c r="I60" i="3"/>
  <c r="G60" i="3"/>
  <c r="H60" i="3" s="1"/>
  <c r="M60" i="3" s="1"/>
  <c r="I53" i="3"/>
  <c r="G53" i="3"/>
  <c r="H53" i="3" s="1"/>
  <c r="M53" i="3" s="1"/>
  <c r="I49" i="3"/>
  <c r="G49" i="3"/>
  <c r="H49" i="3" s="1"/>
  <c r="M49" i="3" s="1"/>
  <c r="I41" i="3"/>
  <c r="G41" i="3"/>
  <c r="H41" i="3" s="1"/>
  <c r="M41" i="3" s="1"/>
  <c r="I38" i="3"/>
  <c r="G13" i="2"/>
  <c r="H13" i="2" s="1"/>
  <c r="G37" i="2"/>
  <c r="H37" i="2" s="1"/>
  <c r="H10" i="1"/>
  <c r="G16" i="1"/>
  <c r="H16" i="1" s="1"/>
  <c r="G12" i="1"/>
  <c r="H12" i="1" s="1"/>
  <c r="H32" i="2"/>
  <c r="M32" i="2" s="1"/>
  <c r="G9" i="2"/>
  <c r="H9" i="2" s="1"/>
  <c r="G45" i="3"/>
  <c r="H45" i="3" s="1"/>
  <c r="H22" i="2"/>
  <c r="M22" i="2" s="1"/>
  <c r="H18" i="2"/>
  <c r="H14" i="2"/>
  <c r="H10" i="2"/>
  <c r="H27" i="2"/>
  <c r="H38" i="2"/>
  <c r="G21" i="2"/>
  <c r="H21" i="2" s="1"/>
  <c r="I72" i="3"/>
  <c r="G20" i="2"/>
  <c r="H20" i="2" s="1"/>
  <c r="G16" i="2"/>
  <c r="H16" i="2" s="1"/>
  <c r="G12" i="2"/>
  <c r="H12" i="2" s="1"/>
  <c r="G25" i="2"/>
  <c r="H25" i="2" s="1"/>
  <c r="G31" i="2"/>
  <c r="H31" i="2" s="1"/>
  <c r="G40" i="2"/>
  <c r="H40" i="2" s="1"/>
  <c r="M40" i="2" s="1"/>
  <c r="G43" i="2"/>
  <c r="H43" i="2" s="1"/>
  <c r="I13" i="3"/>
  <c r="G13" i="3"/>
  <c r="H13" i="3" s="1"/>
  <c r="M13" i="3" s="1"/>
  <c r="G35" i="3"/>
  <c r="H35" i="3" s="1"/>
  <c r="M35" i="3" s="1"/>
  <c r="I35" i="3"/>
  <c r="G31" i="3"/>
  <c r="H31" i="3" s="1"/>
  <c r="M31" i="3" s="1"/>
  <c r="I31" i="3"/>
  <c r="I27" i="3"/>
  <c r="G27" i="3"/>
  <c r="H27" i="3" s="1"/>
  <c r="M27" i="3" s="1"/>
  <c r="I48" i="3"/>
  <c r="G48" i="3"/>
  <c r="H48" i="3" s="1"/>
  <c r="M48" i="3" s="1"/>
  <c r="I44" i="3"/>
  <c r="G44" i="3"/>
  <c r="H44" i="3" s="1"/>
  <c r="M44" i="3" s="1"/>
  <c r="G8" i="2"/>
  <c r="H8" i="2" s="1"/>
  <c r="M8" i="2" s="1"/>
  <c r="G82" i="3"/>
  <c r="H82" i="3" s="1"/>
  <c r="M82" i="3" s="1"/>
  <c r="G78" i="3"/>
  <c r="H78" i="3" s="1"/>
  <c r="M78" i="3" s="1"/>
  <c r="G74" i="3"/>
  <c r="H74" i="3" s="1"/>
  <c r="M74" i="3" s="1"/>
  <c r="G70" i="3"/>
  <c r="H70" i="3" s="1"/>
  <c r="M70" i="3" s="1"/>
  <c r="G66" i="3"/>
  <c r="G63" i="3"/>
  <c r="H63" i="3" s="1"/>
  <c r="M63" i="3" s="1"/>
  <c r="G58" i="3"/>
  <c r="H58" i="3" s="1"/>
  <c r="M58" i="3" s="1"/>
  <c r="G55" i="3"/>
  <c r="H55" i="3" s="1"/>
  <c r="M55" i="3" s="1"/>
  <c r="G50" i="3"/>
  <c r="H50" i="3" s="1"/>
  <c r="G42" i="3"/>
  <c r="H42" i="3" s="1"/>
  <c r="M42" i="3" s="1"/>
  <c r="G34" i="3"/>
  <c r="H34" i="3" s="1"/>
  <c r="M34" i="3" s="1"/>
  <c r="G22" i="3"/>
  <c r="H22" i="3" s="1"/>
  <c r="I47" i="3"/>
  <c r="G19" i="2"/>
  <c r="H19" i="2" s="1"/>
  <c r="M19" i="2" s="1"/>
  <c r="G15" i="2"/>
  <c r="H15" i="2" s="1"/>
  <c r="G11" i="2"/>
  <c r="H11" i="2" s="1"/>
  <c r="G28" i="2"/>
  <c r="H28" i="2" s="1"/>
  <c r="G33" i="2"/>
  <c r="H33" i="2" s="1"/>
  <c r="G39" i="2"/>
  <c r="H39" i="2" s="1"/>
  <c r="M39" i="2" s="1"/>
  <c r="H66" i="3"/>
  <c r="M66" i="3" s="1"/>
  <c r="H52" i="3"/>
  <c r="I8" i="3"/>
  <c r="G8" i="3"/>
  <c r="H8" i="3" s="1"/>
  <c r="M8" i="3" s="1"/>
  <c r="G18" i="3"/>
  <c r="H18" i="3" s="1"/>
  <c r="M18" i="3" s="1"/>
  <c r="I18" i="3"/>
  <c r="G14" i="3"/>
  <c r="H14" i="3" s="1"/>
  <c r="M14" i="3" s="1"/>
  <c r="I14" i="3"/>
  <c r="G85" i="3"/>
  <c r="H85" i="3" s="1"/>
  <c r="M85" i="3" s="1"/>
  <c r="G81" i="3"/>
  <c r="H81" i="3" s="1"/>
  <c r="G77" i="3"/>
  <c r="H77" i="3" s="1"/>
  <c r="M77" i="3" s="1"/>
  <c r="G73" i="3"/>
  <c r="H73" i="3" s="1"/>
  <c r="M73" i="3" s="1"/>
  <c r="G65" i="3"/>
  <c r="H65" i="3" s="1"/>
  <c r="M65" i="3" s="1"/>
  <c r="G62" i="3"/>
  <c r="H62" i="3" s="1"/>
  <c r="M62" i="3" s="1"/>
  <c r="G57" i="3"/>
  <c r="H57" i="3" s="1"/>
  <c r="G54" i="3"/>
  <c r="H54" i="3" s="1"/>
  <c r="M54" i="3" s="1"/>
  <c r="G33" i="3"/>
  <c r="H33" i="3" s="1"/>
  <c r="M33" i="3" s="1"/>
  <c r="I43" i="3"/>
  <c r="I15" i="3"/>
  <c r="J15" i="3" s="1"/>
  <c r="I16" i="4"/>
  <c r="G16" i="4"/>
  <c r="H16" i="4" s="1"/>
  <c r="M16" i="4" s="1"/>
  <c r="I39" i="4"/>
  <c r="G39" i="4"/>
  <c r="H39" i="4" s="1"/>
  <c r="M39" i="4" s="1"/>
  <c r="I35" i="4"/>
  <c r="G35" i="4"/>
  <c r="H35" i="4" s="1"/>
  <c r="M35" i="4" s="1"/>
  <c r="I29" i="4"/>
  <c r="G29" i="4"/>
  <c r="H29" i="4" s="1"/>
  <c r="M29" i="4" s="1"/>
  <c r="G9" i="4"/>
  <c r="H9" i="4" s="1"/>
  <c r="H10" i="3"/>
  <c r="M10" i="3" s="1"/>
  <c r="G17" i="3"/>
  <c r="H17" i="3" s="1"/>
  <c r="M17" i="3" s="1"/>
  <c r="I17" i="3"/>
  <c r="I21" i="3"/>
  <c r="G21" i="3"/>
  <c r="H21" i="3" s="1"/>
  <c r="M21" i="3" s="1"/>
  <c r="I25" i="3"/>
  <c r="G25" i="3"/>
  <c r="H25" i="3" s="1"/>
  <c r="M25" i="3" s="1"/>
  <c r="G46" i="3"/>
  <c r="H46" i="3" s="1"/>
  <c r="G37" i="3"/>
  <c r="H37" i="3" s="1"/>
  <c r="M37" i="3" s="1"/>
  <c r="G30" i="3"/>
  <c r="H30" i="3" s="1"/>
  <c r="M30" i="3" s="1"/>
  <c r="I29" i="3"/>
  <c r="I23" i="3"/>
  <c r="G18" i="4"/>
  <c r="H18" i="4" s="1"/>
  <c r="G38" i="4"/>
  <c r="H38" i="4" s="1"/>
  <c r="G34" i="4"/>
  <c r="H34" i="4" s="1"/>
  <c r="G28" i="4"/>
  <c r="H28" i="4" s="1"/>
  <c r="G17" i="4"/>
  <c r="H17" i="4" s="1"/>
  <c r="G11" i="4"/>
  <c r="H11" i="4" s="1"/>
  <c r="G41" i="4"/>
  <c r="H41" i="4" s="1"/>
  <c r="G37" i="4"/>
  <c r="H37" i="4" s="1"/>
  <c r="G33" i="4"/>
  <c r="H33" i="4" s="1"/>
  <c r="G10" i="4"/>
  <c r="H10" i="4" s="1"/>
  <c r="M86" i="3" l="1"/>
  <c r="H19" i="1"/>
  <c r="J14" i="1"/>
  <c r="J17" i="1"/>
  <c r="M17" i="1"/>
  <c r="M18" i="1"/>
  <c r="J18" i="1"/>
  <c r="J38" i="4"/>
  <c r="M38" i="4"/>
  <c r="J57" i="3"/>
  <c r="M57" i="3"/>
  <c r="J21" i="2"/>
  <c r="M21" i="2"/>
  <c r="J33" i="4"/>
  <c r="M33" i="4"/>
  <c r="J17" i="4"/>
  <c r="M17" i="4"/>
  <c r="J8" i="4"/>
  <c r="J81" i="3"/>
  <c r="M81" i="3"/>
  <c r="J52" i="3"/>
  <c r="M52" i="3"/>
  <c r="J28" i="2"/>
  <c r="M28" i="2"/>
  <c r="J16" i="2"/>
  <c r="M16" i="2"/>
  <c r="J38" i="2"/>
  <c r="M38" i="2"/>
  <c r="J18" i="2"/>
  <c r="M18" i="2"/>
  <c r="J37" i="2"/>
  <c r="M37" i="2"/>
  <c r="J40" i="4"/>
  <c r="M40" i="4"/>
  <c r="J30" i="4"/>
  <c r="M30" i="4"/>
  <c r="J14" i="4"/>
  <c r="M14" i="4"/>
  <c r="J36" i="2"/>
  <c r="M36" i="2"/>
  <c r="J26" i="2"/>
  <c r="M26" i="2"/>
  <c r="J10" i="4"/>
  <c r="M10" i="4"/>
  <c r="J43" i="2"/>
  <c r="M43" i="2"/>
  <c r="J14" i="2"/>
  <c r="M14" i="2"/>
  <c r="J23" i="4"/>
  <c r="M23" i="4"/>
  <c r="J28" i="4"/>
  <c r="M28" i="4"/>
  <c r="J11" i="2"/>
  <c r="M11" i="2"/>
  <c r="J50" i="3"/>
  <c r="M50" i="3"/>
  <c r="J31" i="2"/>
  <c r="M31" i="2"/>
  <c r="J20" i="2"/>
  <c r="M20" i="2"/>
  <c r="J27" i="2"/>
  <c r="M27" i="2"/>
  <c r="J13" i="2"/>
  <c r="M13" i="2"/>
  <c r="J22" i="4"/>
  <c r="M22" i="4"/>
  <c r="J20" i="4"/>
  <c r="M20" i="4"/>
  <c r="J11" i="4"/>
  <c r="M11" i="4"/>
  <c r="J33" i="2"/>
  <c r="M33" i="2"/>
  <c r="J12" i="2"/>
  <c r="M12" i="2"/>
  <c r="J9" i="2"/>
  <c r="M9" i="2"/>
  <c r="J37" i="4"/>
  <c r="M37" i="4"/>
  <c r="J18" i="4"/>
  <c r="M18" i="4"/>
  <c r="J41" i="4"/>
  <c r="M41" i="4"/>
  <c r="J34" i="4"/>
  <c r="M34" i="4"/>
  <c r="J46" i="3"/>
  <c r="M46" i="3"/>
  <c r="J9" i="4"/>
  <c r="M9" i="4"/>
  <c r="M42" i="4" s="1"/>
  <c r="J15" i="2"/>
  <c r="M15" i="2"/>
  <c r="J22" i="3"/>
  <c r="M22" i="3"/>
  <c r="J25" i="2"/>
  <c r="M25" i="2"/>
  <c r="J10" i="2"/>
  <c r="M10" i="2"/>
  <c r="J45" i="3"/>
  <c r="M45" i="3"/>
  <c r="J21" i="4"/>
  <c r="M21" i="4"/>
  <c r="J19" i="4"/>
  <c r="M19" i="4"/>
  <c r="J24" i="4"/>
  <c r="M24" i="4"/>
  <c r="J36" i="4"/>
  <c r="J29" i="4"/>
  <c r="J39" i="4"/>
  <c r="J35" i="4"/>
  <c r="J16" i="4"/>
  <c r="J15" i="4"/>
  <c r="J29" i="3"/>
  <c r="J8" i="3"/>
  <c r="J49" i="3"/>
  <c r="J21" i="3"/>
  <c r="J18" i="3"/>
  <c r="J44" i="3"/>
  <c r="J13" i="3"/>
  <c r="J14" i="3"/>
  <c r="J17" i="3"/>
  <c r="J16" i="3"/>
  <c r="M16" i="1"/>
  <c r="J16" i="1"/>
  <c r="J8" i="2"/>
  <c r="M9" i="1"/>
  <c r="J9" i="1"/>
  <c r="M12" i="1"/>
  <c r="J12" i="1"/>
  <c r="M15" i="1"/>
  <c r="J15" i="1"/>
  <c r="M10" i="1"/>
  <c r="J10" i="1"/>
  <c r="J9" i="3"/>
  <c r="M11" i="1"/>
  <c r="J11" i="1"/>
  <c r="M19" i="1" l="1"/>
</calcChain>
</file>

<file path=xl/sharedStrings.xml><?xml version="1.0" encoding="utf-8"?>
<sst xmlns="http://schemas.openxmlformats.org/spreadsheetml/2006/main" count="2150" uniqueCount="304">
  <si>
    <t xml:space="preserve">PRIMA VACACIONAL </t>
  </si>
  <si>
    <t>CODIGO</t>
  </si>
  <si>
    <t>NOMBRE EMPLEADO</t>
  </si>
  <si>
    <t>PLAZA</t>
  </si>
  <si>
    <t>IMPORTE</t>
  </si>
  <si>
    <t>SUELDO DIARIO</t>
  </si>
  <si>
    <t xml:space="preserve">DIAS LABORADOS </t>
  </si>
  <si>
    <t>EXENTO</t>
  </si>
  <si>
    <t>GRAVA</t>
  </si>
  <si>
    <t>SUMA</t>
  </si>
  <si>
    <t>I.S.P.T.</t>
  </si>
  <si>
    <t>NETO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</si>
  <si>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</si>
  <si>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</si>
  <si>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</si>
  <si>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</si>
  <si>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</si>
  <si>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</si>
  <si>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</si>
  <si>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</si>
  <si>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</si>
  <si>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</si>
  <si>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</si>
  <si>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DIAS DE PRIMA VACACIONAL</t>
  </si>
  <si>
    <t xml:space="preserve">Gonzalez Carmona Teresa de Jesus </t>
  </si>
  <si>
    <t xml:space="preserve">Presidente Municipal </t>
  </si>
  <si>
    <t>Mejía Cortes José Emmanuel</t>
  </si>
  <si>
    <t xml:space="preserve">Secretario General </t>
  </si>
  <si>
    <t xml:space="preserve">Rosales González José de Jesús </t>
  </si>
  <si>
    <t xml:space="preserve">Oficial Mayor </t>
  </si>
  <si>
    <t>Silva Flores Moises Ulises</t>
  </si>
  <si>
    <t xml:space="preserve">Coordinador Estrategico </t>
  </si>
  <si>
    <t>Almeida Valderrama Jesús Evelia</t>
  </si>
  <si>
    <t xml:space="preserve">Juez Municipal </t>
  </si>
  <si>
    <t xml:space="preserve">González Gutiérrez Gloria </t>
  </si>
  <si>
    <t>Directora Registro Civil</t>
  </si>
  <si>
    <t>Flores López Vanessa Carolina</t>
  </si>
  <si>
    <t xml:space="preserve">Directora Desarrollo Social y Promoción Economica </t>
  </si>
  <si>
    <t xml:space="preserve">Monroy Martínez Francisco Javier </t>
  </si>
  <si>
    <t xml:space="preserve">Director Desarrollo Rural </t>
  </si>
  <si>
    <t>González Piz Agustín</t>
  </si>
  <si>
    <t xml:space="preserve">Director Deportes </t>
  </si>
  <si>
    <t>León Núñez Héctor Alexander</t>
  </si>
  <si>
    <t xml:space="preserve">Director Transparencia </t>
  </si>
  <si>
    <t>Topete Valdez Ana Xóchitl</t>
  </si>
  <si>
    <t xml:space="preserve">Director Ecologia </t>
  </si>
  <si>
    <t>Miramontes Morales Maricela</t>
  </si>
  <si>
    <t>Secretaria Registro Civil</t>
  </si>
  <si>
    <t>Mejía Cortes Marco Antonio</t>
  </si>
  <si>
    <t>Chofer</t>
  </si>
  <si>
    <t>Cortez Rodríguez Olivaldo</t>
  </si>
  <si>
    <t>Palacios Santiago Hilda Guillermina</t>
  </si>
  <si>
    <t xml:space="preserve">Intendencia Casa Cultura </t>
  </si>
  <si>
    <t xml:space="preserve">Caro Santiago Martha </t>
  </si>
  <si>
    <t>Encargada de Hacienda Municipal</t>
  </si>
  <si>
    <t>López Rubio Luz Nayeli</t>
  </si>
  <si>
    <t xml:space="preserve">Contralor </t>
  </si>
  <si>
    <t>González Becerra Aimé</t>
  </si>
  <si>
    <t>Directora Catastro</t>
  </si>
  <si>
    <t xml:space="preserve">Sánchez Palacios Juan José </t>
  </si>
  <si>
    <t xml:space="preserve">Aux. Catastro </t>
  </si>
  <si>
    <t>Jiménez Cervantes Roberto</t>
  </si>
  <si>
    <t xml:space="preserve">Director Obras Públicas </t>
  </si>
  <si>
    <t xml:space="preserve">Mendoza Lara Olivia </t>
  </si>
  <si>
    <t xml:space="preserve">Secretaria Obras Públicas </t>
  </si>
  <si>
    <t xml:space="preserve">Guerrero Gallardo Humberto </t>
  </si>
  <si>
    <t xml:space="preserve">Operador de Maquina </t>
  </si>
  <si>
    <t>Rodríguez Sandoval Abraham</t>
  </si>
  <si>
    <t xml:space="preserve">Director Rastro </t>
  </si>
  <si>
    <t>Teposte Reyes Jesús</t>
  </si>
  <si>
    <t xml:space="preserve">Director Agua Potable </t>
  </si>
  <si>
    <t>Francisco Macario Mayorga Corona</t>
  </si>
  <si>
    <t>Aux. Aseo</t>
  </si>
  <si>
    <t xml:space="preserve">González Varela Fidel </t>
  </si>
  <si>
    <t>Encargado de Bomba</t>
  </si>
  <si>
    <t>Macías Vega Irma</t>
  </si>
  <si>
    <t xml:space="preserve">Aux. Intendencia </t>
  </si>
  <si>
    <t xml:space="preserve">León Ruiz Salvador </t>
  </si>
  <si>
    <t xml:space="preserve">Medico Municipal </t>
  </si>
  <si>
    <t xml:space="preserve">Ulloa Colin Diana Marisela </t>
  </si>
  <si>
    <t>Aux. Hacienda Municipal</t>
  </si>
  <si>
    <t xml:space="preserve">Camacho Rojas Alix Dayanara </t>
  </si>
  <si>
    <t xml:space="preserve">Aux. Hacienda Municipal </t>
  </si>
  <si>
    <t xml:space="preserve">Zambrano Arriaga Maria Elizabeht </t>
  </si>
  <si>
    <t xml:space="preserve">Secretaria Hacienda Municipal </t>
  </si>
  <si>
    <t>Vega Peña Cesar Alberto</t>
  </si>
  <si>
    <t xml:space="preserve">Inspector de Obra </t>
  </si>
  <si>
    <t xml:space="preserve">Ocegueda Guerrero Juan </t>
  </si>
  <si>
    <t>Operador Maquinaria</t>
  </si>
  <si>
    <t>Escobedo Rojas José Sabino</t>
  </si>
  <si>
    <t>López Flores Ulises</t>
  </si>
  <si>
    <t>Castañeda Hernández Gregorio</t>
  </si>
  <si>
    <t>Luna Pérez J. Félix</t>
  </si>
  <si>
    <t xml:space="preserve">Castellano Buenrostro Hector Martin </t>
  </si>
  <si>
    <t>Asesor Juridico</t>
  </si>
  <si>
    <t xml:space="preserve">Corona Ayala Armando </t>
  </si>
  <si>
    <t xml:space="preserve">Secretaria </t>
  </si>
  <si>
    <t xml:space="preserve">Rodriguez Briseño Viridiana </t>
  </si>
  <si>
    <t xml:space="preserve">De Los Santos Juan Manuel </t>
  </si>
  <si>
    <t>Maestro Danza</t>
  </si>
  <si>
    <t xml:space="preserve">Castañeda Padilla Giovanni </t>
  </si>
  <si>
    <t xml:space="preserve">Secretario Cultura </t>
  </si>
  <si>
    <t xml:space="preserve">Lopez Flores María Cruz </t>
  </si>
  <si>
    <t>Encargada Biblioteca</t>
  </si>
  <si>
    <t>Moreno Cortes María Guadalupe</t>
  </si>
  <si>
    <t xml:space="preserve">Aux. Biblioteca </t>
  </si>
  <si>
    <t>González Caldera Marcos de Jesús</t>
  </si>
  <si>
    <t>Aux. Transparencia</t>
  </si>
  <si>
    <t>Rosales González Alejandra Guadalupe</t>
  </si>
  <si>
    <t xml:space="preserve">Secretaria Presidencia </t>
  </si>
  <si>
    <t>Gutiérrez Rodríguez José</t>
  </si>
  <si>
    <t xml:space="preserve">Aux. Comunicación Social </t>
  </si>
  <si>
    <t xml:space="preserve">Vega León Maria de Lourdes </t>
  </si>
  <si>
    <t xml:space="preserve">Intendencia Presidencia </t>
  </si>
  <si>
    <t xml:space="preserve">Rivera Gomez Josefina </t>
  </si>
  <si>
    <t>Intendencia Casa Cultura</t>
  </si>
  <si>
    <t xml:space="preserve">Aux. General 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</si>
  <si>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</si>
  <si>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</si>
  <si>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</si>
  <si>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</si>
  <si>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</si>
  <si>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</si>
  <si>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>Lea Montes Eric</t>
  </si>
  <si>
    <t xml:space="preserve">Secretario Agua Potable </t>
  </si>
  <si>
    <t>Maldonado Moreno Roberto</t>
  </si>
  <si>
    <t xml:space="preserve">Chofer </t>
  </si>
  <si>
    <t>Becerra Esparza Salvador Alejandro</t>
  </si>
  <si>
    <t>Gudiño Ayón Gerónimo Antonio</t>
  </si>
  <si>
    <t>Monroy Hernández Luis Enrique</t>
  </si>
  <si>
    <t>Mendoza Covarrubias Pedro</t>
  </si>
  <si>
    <t>Orendain López Fidel</t>
  </si>
  <si>
    <t>Chofer Transporte Alumnos</t>
  </si>
  <si>
    <t>Bravo Bañuelos Ramiro</t>
  </si>
  <si>
    <t>Jiménez Ponce  José Asunción</t>
  </si>
  <si>
    <t>Hidalgo Navarro Miguel Ángel</t>
  </si>
  <si>
    <t xml:space="preserve">Mecanico </t>
  </si>
  <si>
    <t>Corona Flores José Feliciano</t>
  </si>
  <si>
    <t xml:space="preserve">Aux. Agua Potable </t>
  </si>
  <si>
    <t>Flores Rubio Alejandro</t>
  </si>
  <si>
    <t>Pacheco Ocegueda Luis</t>
  </si>
  <si>
    <t xml:space="preserve">Altamirano Pérez José Hermes </t>
  </si>
  <si>
    <t>Salinas Suarez José Asunción</t>
  </si>
  <si>
    <t>Mendoza Covarrubias Antonio</t>
  </si>
  <si>
    <t>Hernández Romero Rubén</t>
  </si>
  <si>
    <t>Aux. Alumbrado Público</t>
  </si>
  <si>
    <t>García García Fernando</t>
  </si>
  <si>
    <t>Bañuelos Bañuelos J. Antonio</t>
  </si>
  <si>
    <t>Esparza Martínez Mauricio Eugenio</t>
  </si>
  <si>
    <t>Aux. Recolector Basura</t>
  </si>
  <si>
    <t>Flores Gutiérrez Agustín</t>
  </si>
  <si>
    <t>Montes Zambrano M. Antonio</t>
  </si>
  <si>
    <t xml:space="preserve">Aux. Aseo Municipal </t>
  </si>
  <si>
    <t>Amezquita Llamas Candelario</t>
  </si>
  <si>
    <t xml:space="preserve">González Gutiérrez Javier </t>
  </si>
  <si>
    <t>López Corona Joel Martiniano</t>
  </si>
  <si>
    <t>López Arellano Emiliano</t>
  </si>
  <si>
    <t xml:space="preserve">Aux. Intendencia Municipal </t>
  </si>
  <si>
    <t>Manzano Pérez Gerardo</t>
  </si>
  <si>
    <t xml:space="preserve">Aux. Aseo Plaza Principal </t>
  </si>
  <si>
    <t xml:space="preserve">León Garcia Juana </t>
  </si>
  <si>
    <t xml:space="preserve">Encargada Agua Potable </t>
  </si>
  <si>
    <t>Avalos Torres Roberto</t>
  </si>
  <si>
    <t xml:space="preserve">Encargado de Bomba </t>
  </si>
  <si>
    <t xml:space="preserve">Orendain Rubio Jorge </t>
  </si>
  <si>
    <t>Galindo Castañeda Ma. Antonia</t>
  </si>
  <si>
    <t>Pardo Orozco Karina</t>
  </si>
  <si>
    <t>Martínez Melendrez Cuitlahuac</t>
  </si>
  <si>
    <t>Galindo Rodríguez Catalina</t>
  </si>
  <si>
    <t>Carranza Bañuelos Miguel</t>
  </si>
  <si>
    <t>Peña Carillo Oscar</t>
  </si>
  <si>
    <t>Rodríguez Navarro Jaime</t>
  </si>
  <si>
    <t xml:space="preserve">Encargado de Bomba Conocas </t>
  </si>
  <si>
    <t>Celaya López Rubén</t>
  </si>
  <si>
    <t xml:space="preserve">Encargado Parque Vehicular </t>
  </si>
  <si>
    <t>González Macías Daniel</t>
  </si>
  <si>
    <t>Rubio Esqueda J. Antonio</t>
  </si>
  <si>
    <t xml:space="preserve">Encargado Cementerio Municipal </t>
  </si>
  <si>
    <t>Briseño Valderrama Ángel Leonel</t>
  </si>
  <si>
    <t>Encargado Relleno Municipal</t>
  </si>
  <si>
    <t>Téllez Ceseña Genaro</t>
  </si>
  <si>
    <t xml:space="preserve">Encargado Unidad Deportiva </t>
  </si>
  <si>
    <t>Castañeda Frías Tomas</t>
  </si>
  <si>
    <t xml:space="preserve">Encargado Almacen Gasolina </t>
  </si>
  <si>
    <t>Rayoza Moreno Jorge</t>
  </si>
  <si>
    <t xml:space="preserve">Encargado Parque Vehicular La Labor </t>
  </si>
  <si>
    <t>Ramírez González Yesenia</t>
  </si>
  <si>
    <t>Directora Seguridad Publica</t>
  </si>
  <si>
    <t>Martínez Serratos Isidro Guadalupe</t>
  </si>
  <si>
    <t>Subdirector Seguridad Pública</t>
  </si>
  <si>
    <t xml:space="preserve">Zúñiga Ávila Oscar Rodolfo </t>
  </si>
  <si>
    <t>Comandante Seguridad Publica</t>
  </si>
  <si>
    <t>Zúñiga Vejar Manuel Gerardo</t>
  </si>
  <si>
    <t>Ocegueda Guerrero Lorenzo</t>
  </si>
  <si>
    <t xml:space="preserve">Policia de Linea 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</si>
  <si>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</si>
  <si>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</si>
  <si>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</si>
  <si>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</si>
  <si>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Aguila Díaz J. Jesus </t>
  </si>
  <si>
    <t xml:space="preserve">Arce Robles Abel </t>
  </si>
  <si>
    <t xml:space="preserve">Vega Franco Jose Juan </t>
  </si>
  <si>
    <t xml:space="preserve">Martinez Flores Mario Arturo </t>
  </si>
  <si>
    <t xml:space="preserve">Rangel Hernadez Juan Carlos </t>
  </si>
  <si>
    <t xml:space="preserve">Valdez Villegas Jesus </t>
  </si>
  <si>
    <t xml:space="preserve">Monroy Covarrubias Ramiro </t>
  </si>
  <si>
    <t>Director Protección Civil</t>
  </si>
  <si>
    <t>Valdez Valderrama Carlos Alonso</t>
  </si>
  <si>
    <t>Comandante Protección Civil</t>
  </si>
  <si>
    <t>Bravo Bañuelos Jose de Jesus</t>
  </si>
  <si>
    <t xml:space="preserve">Vega Ayon Elizabeht </t>
  </si>
  <si>
    <t xml:space="preserve">Enfermera </t>
  </si>
  <si>
    <t>Carrillo Galvan Ana Veronica</t>
  </si>
  <si>
    <t xml:space="preserve">Oficial de Linea 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</si>
  <si>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</si>
  <si>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</si>
  <si>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</si>
  <si>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</si>
  <si>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</si>
  <si>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</si>
  <si>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</si>
  <si>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CASTAÑEDA MARQUEZ ARMANDO </t>
  </si>
  <si>
    <t>SUELDO MENSUAL</t>
  </si>
  <si>
    <t>(+) AGUINALDO GRAV.</t>
  </si>
  <si>
    <t>Base</t>
  </si>
  <si>
    <t>(-) Lim. Inferior</t>
  </si>
  <si>
    <t>(=) Excedente</t>
  </si>
  <si>
    <t>(x) Tasa</t>
  </si>
  <si>
    <t>(=) Imp. Marginal</t>
  </si>
  <si>
    <t>(+) cuota fija</t>
  </si>
  <si>
    <t>(=) Impuesto art 113</t>
  </si>
  <si>
    <t>(-) subsidio para el empleo</t>
  </si>
  <si>
    <t>IMPUESTO A CARGO</t>
  </si>
  <si>
    <t>ISPT A CARGO</t>
  </si>
  <si>
    <t xml:space="preserve">Esparza Vega Talia Guadalupe </t>
  </si>
  <si>
    <t xml:space="preserve">Leon Garcia Martin </t>
  </si>
  <si>
    <t>GONZALEZ CARMONA TERESA DE JESUS</t>
  </si>
  <si>
    <t xml:space="preserve">Silva Flores Moises Ulises </t>
  </si>
  <si>
    <t xml:space="preserve">Vega Peña Cesar Alberto </t>
  </si>
  <si>
    <t xml:space="preserve">Rosales Gonzalez Alejandra Guadalupe </t>
  </si>
  <si>
    <t xml:space="preserve">Hidalgo Navarro Miguel </t>
  </si>
  <si>
    <t>GONZALEZ VARELA RAMÓN</t>
  </si>
  <si>
    <t>ENC.BOMBA LAS CUEVAS</t>
  </si>
  <si>
    <t xml:space="preserve">TIZNADO AYON JUAN RAMÓN </t>
  </si>
  <si>
    <t>AUXILIAR</t>
  </si>
  <si>
    <t xml:space="preserve">GARCIA CASILLAS MARIA DEL REFUGIO </t>
  </si>
  <si>
    <t>SECRETARIA</t>
  </si>
  <si>
    <t>VALADEZ VILLA MARCELINO</t>
  </si>
  <si>
    <t>CHOFER</t>
  </si>
  <si>
    <t>ROBLES CHACON MODESTO</t>
  </si>
  <si>
    <t>GARCIA CASILLAS PEDRO IGNACIO</t>
  </si>
  <si>
    <t>MONTES ZAMBRANO ALFREDO</t>
  </si>
  <si>
    <t>DIR.ALUMBRADO</t>
  </si>
  <si>
    <t xml:space="preserve">LEDEZMA ESPINOZA VENANCIO </t>
  </si>
  <si>
    <t>MANZANO HIDALGO RUBEN</t>
  </si>
  <si>
    <t>AUX. RASTRO</t>
  </si>
  <si>
    <t>CARRILLO LOPEZ ALVARO</t>
  </si>
  <si>
    <t>OFICIAL DE LINEA (PROTEC.CIVIL)</t>
  </si>
  <si>
    <t xml:space="preserve">MONTES ZAMBRANO JOSE DE JESUS </t>
  </si>
  <si>
    <t xml:space="preserve">ESQUIVEL HERNADEZ BRAYAM ALBERTO </t>
  </si>
  <si>
    <t>POLICIA DE LINEA</t>
  </si>
  <si>
    <t xml:space="preserve">P R I M A   V A C A C  I O N A L </t>
  </si>
  <si>
    <t xml:space="preserve">M U N I C I P I O  D E   H O S T O T  I P A Q U I L L O,  J A L I S C O. </t>
  </si>
  <si>
    <t xml:space="preserve">CORRESPONDIENTE DEL 01 DE OCTUBRE AL 21 DE MARZO 2021 </t>
  </si>
  <si>
    <t xml:space="preserve">FIRMA </t>
  </si>
  <si>
    <t xml:space="preserve">ING. JOSE DE JESUS ROSALES GONZALEZ </t>
  </si>
  <si>
    <t xml:space="preserve">OFICIAL MAYOR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</si>
  <si>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</si>
  <si>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</si>
  <si>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</si>
  <si>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</si>
  <si>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>H A C I E N D A   M U N I C I P A L</t>
  </si>
  <si>
    <t xml:space="preserve">O B R A S   P Ú B L I C A S </t>
  </si>
  <si>
    <t xml:space="preserve">S E R V I C I O S  P Ú B L I C O S </t>
  </si>
  <si>
    <t xml:space="preserve">G O B E R N A C I Ó N </t>
  </si>
  <si>
    <t xml:space="preserve">S A L A   D E   R E G I D O R E S </t>
  </si>
  <si>
    <t xml:space="preserve">S E R V I C I O S  M É D I C O S </t>
  </si>
  <si>
    <t xml:space="preserve">T O T A L </t>
  </si>
  <si>
    <t>S E R V I C I O S   P Ú B L  I C O S</t>
  </si>
  <si>
    <t xml:space="preserve">H A C I E N D A   M U N I C I P A L </t>
  </si>
  <si>
    <t xml:space="preserve">S E G U R I D A D   P Ú B L I C A   B A S E  </t>
  </si>
  <si>
    <t xml:space="preserve">S E G U R I D A D   P Ú B L I C A   E V E N T U A L </t>
  </si>
  <si>
    <t xml:space="preserve">P R O T E C C I Ó N   C I V I L   B A S E </t>
  </si>
  <si>
    <t xml:space="preserve">P R O T E C C I Ó N   C I V I L   E V E N T  U A L </t>
  </si>
  <si>
    <t>T O T A L</t>
  </si>
  <si>
    <t xml:space="preserve">P E N S I Ó N   P O R   I N V A L I D E Z </t>
  </si>
  <si>
    <t xml:space="preserve">P E N  S I Ó N   P O R   J U B I  L A C I Ó N </t>
  </si>
  <si>
    <t xml:space="preserve">Valle Gonzales Geronimo </t>
  </si>
  <si>
    <t>Yesenia</t>
  </si>
  <si>
    <t xml:space="preserve"> Isidro Guadalupe</t>
  </si>
  <si>
    <t xml:space="preserve">Oscar Rodolfo </t>
  </si>
  <si>
    <t>Manuel Gerardo</t>
  </si>
  <si>
    <t xml:space="preserve"> Lorenzo</t>
  </si>
  <si>
    <t xml:space="preserve"> Iliana </t>
  </si>
  <si>
    <t>Jesus David</t>
  </si>
  <si>
    <t>Jose Isabel</t>
  </si>
  <si>
    <t xml:space="preserve">Jose Guadalupe </t>
  </si>
  <si>
    <t xml:space="preserve"> J. Jesus </t>
  </si>
  <si>
    <t xml:space="preserve">Abel </t>
  </si>
  <si>
    <t xml:space="preserve"> Jose Juan </t>
  </si>
  <si>
    <t xml:space="preserve">Mario Arturo </t>
  </si>
  <si>
    <t xml:space="preserve">Juan Carlos </t>
  </si>
  <si>
    <t xml:space="preserve"> Jesus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</si>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</sst>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4">
    <xf numFmtId="0" fontId="0" fillId="0" borderId="0" xfId="0"/>
    <xf numFmtId="43" fontId="0" fillId="0" borderId="0" xfId="0" applyNumberFormat="1"/>
    <xf numFmtId="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44" fontId="8" fillId="2" borderId="0" xfId="0" applyNumberFormat="1" applyFont="1" applyFill="1"/>
    <xf numFmtId="0" fontId="0" fillId="0" borderId="1" xfId="0" applyBorder="1" applyAlignment="1">
      <alignment horizontal="center"/>
    </xf>
    <xf numFmtId="0" fontId="0" fillId="0" borderId="1" xfId="0" applyBorder="1"/>
    <xf numFmtId="44" fontId="0" fillId="0" borderId="1" xfId="2" applyFont="1" applyBorder="1"/>
    <xf numFmtId="44" fontId="0" fillId="0" borderId="1" xfId="0" applyNumberFormat="1" applyBorder="1"/>
    <xf numFmtId="0" fontId="0" fillId="0" borderId="1" xfId="0" applyBorder="1" applyAlignment="1">
      <alignment vertical="center"/>
    </xf>
    <xf numFmtId="43" fontId="0" fillId="0" borderId="1" xfId="1" applyFont="1" applyBorder="1" applyAlignment="1">
      <alignment vertical="center"/>
    </xf>
    <xf numFmtId="44" fontId="0" fillId="0" borderId="1" xfId="2" applyFont="1" applyBorder="1" applyAlignment="1">
      <alignment vertical="center"/>
    </xf>
    <xf numFmtId="44" fontId="0" fillId="0" borderId="1" xfId="0" applyNumberFormat="1" applyBorder="1" applyAlignment="1">
      <alignment vertical="center"/>
    </xf>
    <xf numFmtId="0" fontId="5" fillId="2" borderId="0" xfId="0" applyFont="1" applyFill="1"/>
    <xf numFmtId="0" fontId="0" fillId="0" borderId="6" xfId="0" applyBorder="1"/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44" fontId="0" fillId="0" borderId="10" xfId="2" applyFont="1" applyBorder="1"/>
    <xf numFmtId="44" fontId="0" fillId="0" borderId="10" xfId="0" applyNumberFormat="1" applyBorder="1"/>
    <xf numFmtId="0" fontId="0" fillId="0" borderId="10" xfId="0" applyBorder="1" applyAlignment="1">
      <alignment vertical="center"/>
    </xf>
    <xf numFmtId="43" fontId="0" fillId="0" borderId="10" xfId="1" applyFont="1" applyBorder="1" applyAlignment="1">
      <alignment vertical="center"/>
    </xf>
    <xf numFmtId="44" fontId="0" fillId="0" borderId="10" xfId="2" applyFont="1" applyBorder="1" applyAlignment="1">
      <alignment vertical="center"/>
    </xf>
    <xf numFmtId="44" fontId="0" fillId="0" borderId="10" xfId="0" applyNumberFormat="1" applyBorder="1" applyAlignment="1">
      <alignment vertical="center"/>
    </xf>
    <xf numFmtId="0" fontId="0" fillId="0" borderId="11" xfId="0" applyBorder="1"/>
    <xf numFmtId="0" fontId="5" fillId="2" borderId="12" xfId="0" applyFont="1" applyFill="1" applyBorder="1"/>
    <xf numFmtId="0" fontId="5" fillId="2" borderId="13" xfId="0" applyFont="1" applyFill="1" applyBorder="1"/>
    <xf numFmtId="44" fontId="8" fillId="2" borderId="13" xfId="0" applyNumberFormat="1" applyFont="1" applyFill="1" applyBorder="1" applyAlignment="1">
      <alignment vertical="center"/>
    </xf>
    <xf numFmtId="44" fontId="8" fillId="2" borderId="13" xfId="0" applyNumberFormat="1" applyFont="1" applyFill="1" applyBorder="1"/>
    <xf numFmtId="44" fontId="8" fillId="2" borderId="14" xfId="0" applyNumberFormat="1" applyFont="1" applyFill="1" applyBorder="1"/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43" fontId="0" fillId="0" borderId="1" xfId="1" applyFont="1" applyBorder="1" applyAlignment="1">
      <alignment horizontal="center" vertical="center"/>
    </xf>
    <xf numFmtId="43" fontId="0" fillId="0" borderId="1" xfId="1" applyFont="1" applyBorder="1"/>
    <xf numFmtId="43" fontId="0" fillId="0" borderId="0" xfId="1" applyFont="1" applyBorder="1"/>
    <xf numFmtId="44" fontId="0" fillId="0" borderId="0" xfId="2" applyFont="1" applyBorder="1"/>
    <xf numFmtId="44" fontId="0" fillId="0" borderId="0" xfId="0" applyNumberFormat="1"/>
    <xf numFmtId="0" fontId="0" fillId="0" borderId="7" xfId="0" applyBorder="1" applyAlignment="1">
      <alignment horizontal="center" vertical="center"/>
    </xf>
    <xf numFmtId="0" fontId="2" fillId="3" borderId="5" xfId="0" applyFont="1" applyFill="1" applyBorder="1"/>
    <xf numFmtId="0" fontId="2" fillId="3" borderId="0" xfId="0" applyFont="1" applyFill="1"/>
    <xf numFmtId="0" fontId="2" fillId="3" borderId="6" xfId="0" applyFont="1" applyFill="1" applyBorder="1"/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3" fontId="0" fillId="0" borderId="10" xfId="1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vertical="center"/>
    </xf>
    <xf numFmtId="44" fontId="0" fillId="0" borderId="17" xfId="2" applyFont="1" applyBorder="1" applyAlignment="1">
      <alignment vertical="center"/>
    </xf>
    <xf numFmtId="44" fontId="0" fillId="0" borderId="17" xfId="0" applyNumberFormat="1" applyBorder="1" applyAlignment="1">
      <alignment vertical="center"/>
    </xf>
    <xf numFmtId="0" fontId="0" fillId="0" borderId="17" xfId="0" applyBorder="1" applyAlignment="1">
      <alignment horizontal="center" vertical="center"/>
    </xf>
    <xf numFmtId="43" fontId="0" fillId="0" borderId="17" xfId="1" applyFont="1" applyBorder="1" applyAlignment="1">
      <alignment horizontal="center" vertical="center"/>
    </xf>
    <xf numFmtId="43" fontId="0" fillId="0" borderId="17" xfId="1" applyFont="1" applyBorder="1" applyAlignment="1">
      <alignment vertical="center"/>
    </xf>
    <xf numFmtId="0" fontId="0" fillId="0" borderId="18" xfId="0" applyBorder="1"/>
    <xf numFmtId="0" fontId="4" fillId="2" borderId="12" xfId="0" applyFont="1" applyFill="1" applyBorder="1"/>
    <xf numFmtId="44" fontId="4" fillId="2" borderId="13" xfId="0" applyNumberFormat="1" applyFont="1" applyFill="1" applyBorder="1"/>
    <xf numFmtId="0" fontId="4" fillId="2" borderId="13" xfId="0" applyFont="1" applyFill="1" applyBorder="1"/>
    <xf numFmtId="44" fontId="4" fillId="2" borderId="14" xfId="0" applyNumberFormat="1" applyFont="1" applyFill="1" applyBorder="1"/>
    <xf numFmtId="0" fontId="8" fillId="2" borderId="0" xfId="0" applyFont="1" applyFill="1"/>
    <xf numFmtId="44" fontId="8" fillId="2" borderId="0" xfId="2" applyFont="1" applyFill="1"/>
    <xf numFmtId="0" fontId="0" fillId="0" borderId="1" xfId="0" applyBorder="1" applyAlignment="1">
      <alignment horizontal="left" vertical="center"/>
    </xf>
    <xf numFmtId="44" fontId="0" fillId="0" borderId="1" xfId="2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43" fontId="0" fillId="0" borderId="1" xfId="1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43" fontId="0" fillId="0" borderId="10" xfId="1" applyFont="1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44" fontId="0" fillId="0" borderId="17" xfId="2" applyFont="1" applyBorder="1"/>
    <xf numFmtId="44" fontId="0" fillId="0" borderId="17" xfId="0" applyNumberFormat="1" applyBorder="1"/>
    <xf numFmtId="0" fontId="0" fillId="0" borderId="17" xfId="0" applyBorder="1"/>
    <xf numFmtId="43" fontId="0" fillId="0" borderId="17" xfId="1" applyFont="1" applyBorder="1"/>
    <xf numFmtId="0" fontId="0" fillId="0" borderId="10" xfId="0" applyBorder="1" applyAlignment="1">
      <alignment vertical="center" wrapText="1"/>
    </xf>
    <xf numFmtId="44" fontId="0" fillId="0" borderId="1" xfId="2" applyFont="1" applyBorder="1" applyAlignment="1">
      <alignment horizontal="left" vertical="center"/>
    </xf>
    <xf numFmtId="44" fontId="0" fillId="0" borderId="1" xfId="0" applyNumberFormat="1" applyBorder="1" applyAlignment="1">
      <alignment horizontal="left" vertical="center"/>
    </xf>
    <xf numFmtId="43" fontId="0" fillId="0" borderId="1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44" fontId="0" fillId="0" borderId="10" xfId="2" applyFont="1" applyBorder="1" applyAlignment="1">
      <alignment horizontal="left" vertical="center"/>
    </xf>
    <xf numFmtId="44" fontId="0" fillId="0" borderId="10" xfId="0" applyNumberFormat="1" applyBorder="1" applyAlignment="1">
      <alignment horizontal="left" vertical="center"/>
    </xf>
    <xf numFmtId="43" fontId="0" fillId="0" borderId="10" xfId="1" applyFont="1" applyBorder="1" applyAlignment="1">
      <alignment horizontal="left" vertical="center"/>
    </xf>
    <xf numFmtId="43" fontId="0" fillId="0" borderId="10" xfId="0" applyNumberForma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44" fontId="0" fillId="0" borderId="17" xfId="2" applyFont="1" applyBorder="1" applyAlignment="1">
      <alignment horizontal="left" vertical="center"/>
    </xf>
    <xf numFmtId="44" fontId="0" fillId="0" borderId="17" xfId="0" applyNumberFormat="1" applyBorder="1" applyAlignment="1">
      <alignment horizontal="left" vertical="center"/>
    </xf>
    <xf numFmtId="43" fontId="0" fillId="0" borderId="17" xfId="1" applyFont="1" applyBorder="1" applyAlignment="1">
      <alignment horizontal="left" vertical="center"/>
    </xf>
    <xf numFmtId="43" fontId="0" fillId="0" borderId="17" xfId="0" applyNumberFormat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44" fontId="0" fillId="0" borderId="0" xfId="0" applyNumberFormat="1" applyAlignment="1">
      <alignment horizontal="left" vertical="center"/>
    </xf>
    <xf numFmtId="43" fontId="0" fillId="0" borderId="0" xfId="1" applyFont="1" applyBorder="1" applyAlignment="1">
      <alignment horizontal="left" vertical="center"/>
    </xf>
    <xf numFmtId="43" fontId="0" fillId="0" borderId="0" xfId="0" applyNumberFormat="1" applyAlignment="1">
      <alignment horizontal="left" vertical="center"/>
    </xf>
    <xf numFmtId="44" fontId="0" fillId="0" borderId="0" xfId="2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" xfId="0" applyBorder="1" applyAlignment="1">
      <alignment wrapText="1"/>
    </xf>
    <xf numFmtId="0" fontId="0" fillId="2" borderId="19" xfId="0" applyFill="1" applyBorder="1"/>
    <xf numFmtId="44" fontId="8" fillId="2" borderId="20" xfId="0" applyNumberFormat="1" applyFont="1" applyFill="1" applyBorder="1"/>
    <xf numFmtId="0" fontId="8" fillId="2" borderId="20" xfId="0" applyFont="1" applyFill="1" applyBorder="1"/>
    <xf numFmtId="44" fontId="8" fillId="2" borderId="21" xfId="0" applyNumberFormat="1" applyFont="1" applyFill="1" applyBorder="1"/>
    <xf numFmtId="0" fontId="0" fillId="0" borderId="5" xfId="0" applyBorder="1"/>
    <xf numFmtId="43" fontId="0" fillId="0" borderId="1" xfId="1" applyFont="1" applyBorder="1" applyAlignment="1">
      <alignment horizontal="center"/>
    </xf>
    <xf numFmtId="43" fontId="0" fillId="0" borderId="10" xfId="1" applyFont="1" applyBorder="1" applyAlignment="1">
      <alignment horizontal="center"/>
    </xf>
    <xf numFmtId="0" fontId="0" fillId="0" borderId="17" xfId="0" applyBorder="1" applyAlignment="1">
      <alignment horizontal="center"/>
    </xf>
    <xf numFmtId="43" fontId="0" fillId="0" borderId="17" xfId="1" applyFont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44" fontId="0" fillId="0" borderId="23" xfId="2" applyFont="1" applyBorder="1"/>
    <xf numFmtId="44" fontId="0" fillId="0" borderId="23" xfId="0" applyNumberFormat="1" applyBorder="1"/>
    <xf numFmtId="0" fontId="0" fillId="0" borderId="23" xfId="0" applyBorder="1" applyAlignment="1">
      <alignment horizontal="center"/>
    </xf>
    <xf numFmtId="43" fontId="0" fillId="0" borderId="23" xfId="1" applyFont="1" applyBorder="1" applyAlignment="1">
      <alignment horizontal="center"/>
    </xf>
    <xf numFmtId="43" fontId="0" fillId="0" borderId="23" xfId="1" applyFont="1" applyBorder="1"/>
    <xf numFmtId="0" fontId="0" fillId="0" borderId="23" xfId="0" applyBorder="1"/>
    <xf numFmtId="0" fontId="0" fillId="0" borderId="24" xfId="0" applyBorder="1"/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left"/>
    </xf>
    <xf numFmtId="0" fontId="2" fillId="3" borderId="0" xfId="0" applyFont="1" applyFill="1" applyAlignment="1">
      <alignment horizontal="left"/>
    </xf>
    <xf numFmtId="0" fontId="2" fillId="3" borderId="6" xfId="0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0" fillId="0" borderId="6" xfId="0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43" fontId="2" fillId="3" borderId="5" xfId="1" applyFont="1" applyFill="1" applyBorder="1" applyAlignment="1">
      <alignment horizontal="left" vertical="center"/>
    </xf>
    <xf numFmtId="43" fontId="2" fillId="3" borderId="0" xfId="1" applyFont="1" applyFill="1" applyBorder="1" applyAlignment="1">
      <alignment horizontal="left" vertical="center"/>
    </xf>
    <xf numFmtId="43" fontId="2" fillId="3" borderId="6" xfId="1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2" fillId="3" borderId="6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0" fontId="9" fillId="3" borderId="6" xfId="0" applyFont="1" applyFill="1" applyBorder="1" applyAlignment="1">
      <alignment horizontal="left"/>
    </xf>
    <xf numFmtId="0" fontId="8" fillId="2" borderId="0" xfId="0" applyFont="1" applyFill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6" xfId="0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8" fillId="2" borderId="20" xfId="0" applyFont="1" applyFill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1</xdr:col>
      <xdr:colOff>493916</xdr:colOff>
      <xdr:row>5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5725" y="104775"/>
          <a:ext cx="89396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0</xdr:row>
      <xdr:rowOff>152400</xdr:rowOff>
    </xdr:from>
    <xdr:to>
      <xdr:col>1</xdr:col>
      <xdr:colOff>1771650</xdr:colOff>
      <xdr:row>5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952501" y="152400"/>
          <a:ext cx="1304924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66674</xdr:rowOff>
    </xdr:from>
    <xdr:to>
      <xdr:col>1</xdr:col>
      <xdr:colOff>540685</xdr:colOff>
      <xdr:row>4</xdr:row>
      <xdr:rowOff>44115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238125" y="66674"/>
          <a:ext cx="826435" cy="73944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495302</xdr:colOff>
      <xdr:row>0</xdr:row>
      <xdr:rowOff>79906</xdr:rowOff>
    </xdr:from>
    <xdr:to>
      <xdr:col>1</xdr:col>
      <xdr:colOff>1838325</xdr:colOff>
      <xdr:row>3</xdr:row>
      <xdr:rowOff>175117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19177" y="79906"/>
          <a:ext cx="1343023" cy="6667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588310</xdr:colOff>
      <xdr:row>4</xdr:row>
      <xdr:rowOff>63166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C03ED9-C488-4748-9140-AD31AF4FA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247650" y="85725"/>
          <a:ext cx="826435" cy="739441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0</xdr:row>
      <xdr:rowOff>76200</xdr:rowOff>
    </xdr:from>
    <xdr:to>
      <xdr:col>1</xdr:col>
      <xdr:colOff>1981198</xdr:colOff>
      <xdr:row>3</xdr:row>
      <xdr:rowOff>171411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807926-257D-4987-9B1A-5C50D1EB8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23950" y="76200"/>
          <a:ext cx="1343023" cy="6667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123825</xdr:rowOff>
    </xdr:from>
    <xdr:to>
      <xdr:col>1</xdr:col>
      <xdr:colOff>531160</xdr:colOff>
      <xdr:row>4</xdr:row>
      <xdr:rowOff>101266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AE3D31-D70E-40C3-94D6-797EFB33A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247650" y="123825"/>
          <a:ext cx="826435" cy="739441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0</xdr:row>
      <xdr:rowOff>152400</xdr:rowOff>
    </xdr:from>
    <xdr:to>
      <xdr:col>1</xdr:col>
      <xdr:colOff>1933573</xdr:colOff>
      <xdr:row>4</xdr:row>
      <xdr:rowOff>57111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C43983-8C7B-4DF7-881D-E373B8DB1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33475" y="152400"/>
          <a:ext cx="1343023" cy="6667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95250</xdr:rowOff>
    </xdr:from>
    <xdr:to>
      <xdr:col>1</xdr:col>
      <xdr:colOff>559735</xdr:colOff>
      <xdr:row>4</xdr:row>
      <xdr:rowOff>72691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F0C01B-3370-43E9-927E-435CDC01F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200025" y="95250"/>
          <a:ext cx="826435" cy="739441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0</xdr:row>
      <xdr:rowOff>104775</xdr:rowOff>
    </xdr:from>
    <xdr:to>
      <xdr:col>1</xdr:col>
      <xdr:colOff>1962148</xdr:colOff>
      <xdr:row>4</xdr:row>
      <xdr:rowOff>9486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03047D-0E64-44B5-B99E-677019ADA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85850" y="104775"/>
          <a:ext cx="1343023" cy="6667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8"/>
  <sheetViews>
    <sheetView workbookViewId="0">
      <selection activeCell="N31" sqref="N31"/>
    </sheetView>
  </sheetViews>
  <sheetFormatPr baseColWidth="10" defaultRowHeight="15" x14ac:dyDescent="0.25"/>
  <cols>
    <col min="1" max="1" width="7.28515625" customWidth="1"/>
    <col min="2" max="2" width="29.85546875" customWidth="1"/>
    <col min="4" max="4" width="13.85546875" bestFit="1" customWidth="1"/>
    <col min="5" max="5" width="14.140625" customWidth="1"/>
    <col min="6" max="6" width="12.5703125" customWidth="1"/>
    <col min="7" max="7" width="15.7109375" customWidth="1"/>
    <col min="8" max="8" width="16.42578125" customWidth="1"/>
    <col min="9" max="9" width="0.140625" hidden="1" customWidth="1"/>
    <col min="10" max="11" width="11.42578125" hidden="1" customWidth="1"/>
    <col min="12" max="12" width="11.5703125" bestFit="1" customWidth="1"/>
    <col min="13" max="13" width="12.7109375" bestFit="1" customWidth="1"/>
    <col min="14" max="14" width="29.140625" customWidth="1"/>
  </cols>
  <sheetData>
    <row r="1" spans="1:14" ht="15" customHeight="1" x14ac:dyDescent="0.25">
      <c r="A1" s="130"/>
      <c r="B1" s="131"/>
      <c r="C1" s="121" t="s">
        <v>262</v>
      </c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2"/>
    </row>
    <row r="2" spans="1:14" ht="15" customHeight="1" x14ac:dyDescent="0.25">
      <c r="A2" s="132"/>
      <c r="B2" s="13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4"/>
    </row>
    <row r="3" spans="1:14" ht="15" customHeight="1" x14ac:dyDescent="0.25">
      <c r="A3" s="132"/>
      <c r="B3" s="133"/>
      <c r="C3" s="135" t="s">
        <v>261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6"/>
    </row>
    <row r="4" spans="1:14" ht="13.5" customHeight="1" x14ac:dyDescent="0.25">
      <c r="A4" s="132"/>
      <c r="B4" s="133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</row>
    <row r="5" spans="1:14" ht="2.25" hidden="1" customHeight="1" x14ac:dyDescent="0.25">
      <c r="A5" s="132"/>
      <c r="B5" s="133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5"/>
    </row>
    <row r="6" spans="1:14" ht="14.25" customHeight="1" x14ac:dyDescent="0.25">
      <c r="A6" s="132"/>
      <c r="B6" s="133"/>
      <c r="C6" s="125" t="s">
        <v>263</v>
      </c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6"/>
    </row>
    <row r="7" spans="1:14" x14ac:dyDescent="0.25">
      <c r="A7" s="127" t="s">
        <v>275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</row>
    <row r="8" spans="1:14" ht="30" x14ac:dyDescent="0.25">
      <c r="A8" s="16" t="s">
        <v>1</v>
      </c>
      <c r="B8" s="17" t="s">
        <v>2</v>
      </c>
      <c r="C8" s="17" t="s">
        <v>3</v>
      </c>
      <c r="D8" s="17" t="s">
        <v>4</v>
      </c>
      <c r="E8" s="17" t="s">
        <v>5</v>
      </c>
      <c r="F8" s="18" t="s">
        <v>6</v>
      </c>
      <c r="G8" s="18" t="s">
        <v>23</v>
      </c>
      <c r="H8" s="18" t="s">
        <v>0</v>
      </c>
      <c r="I8" s="17" t="s">
        <v>7</v>
      </c>
      <c r="J8" s="17" t="s">
        <v>8</v>
      </c>
      <c r="K8" s="17" t="s">
        <v>9</v>
      </c>
      <c r="L8" s="17" t="s">
        <v>10</v>
      </c>
      <c r="M8" s="17" t="s">
        <v>11</v>
      </c>
      <c r="N8" s="19" t="s">
        <v>264</v>
      </c>
    </row>
    <row r="9" spans="1:14" ht="28.5" customHeight="1" x14ac:dyDescent="0.25">
      <c r="A9" s="20">
        <v>1</v>
      </c>
      <c r="B9" s="7" t="s">
        <v>12</v>
      </c>
      <c r="C9" s="6" t="s">
        <v>13</v>
      </c>
      <c r="D9" s="8">
        <v>12350</v>
      </c>
      <c r="E9" s="9">
        <f>D9*2/30.4</f>
        <v>812.5</v>
      </c>
      <c r="F9" s="10">
        <f>31+30+31+31+28+31</f>
        <v>182</v>
      </c>
      <c r="G9" s="11">
        <f>F9*5/365</f>
        <v>2.493150684931507</v>
      </c>
      <c r="H9" s="12">
        <f>E9*G9</f>
        <v>2025.6849315068496</v>
      </c>
      <c r="I9" s="12">
        <f>F9*15/365*96.22</f>
        <v>719.67287671232873</v>
      </c>
      <c r="J9" s="13">
        <f>H9-I9</f>
        <v>1306.0120547945207</v>
      </c>
      <c r="K9" s="10"/>
      <c r="L9" s="12">
        <v>278.76</v>
      </c>
      <c r="M9" s="13">
        <f>H9-L9</f>
        <v>1746.9249315068496</v>
      </c>
      <c r="N9" s="21"/>
    </row>
    <row r="10" spans="1:14" ht="28.5" customHeight="1" x14ac:dyDescent="0.25">
      <c r="A10" s="20">
        <v>2</v>
      </c>
      <c r="B10" s="7" t="s">
        <v>14</v>
      </c>
      <c r="C10" s="6" t="s">
        <v>13</v>
      </c>
      <c r="D10" s="8">
        <v>12350</v>
      </c>
      <c r="E10" s="9">
        <f t="shared" ref="E10:E18" si="0">D10*2/30.4</f>
        <v>812.5</v>
      </c>
      <c r="F10" s="10">
        <f t="shared" ref="F10:F18" si="1">31+30+31+31+28+31</f>
        <v>182</v>
      </c>
      <c r="G10" s="11">
        <f t="shared" ref="G10:G18" si="2">F10*5/365</f>
        <v>2.493150684931507</v>
      </c>
      <c r="H10" s="12">
        <f>E10*G10</f>
        <v>2025.6849315068496</v>
      </c>
      <c r="I10" s="12">
        <f t="shared" ref="I10:I18" si="3">F10*15/365*96.22</f>
        <v>719.67287671232873</v>
      </c>
      <c r="J10" s="13">
        <f t="shared" ref="J10:J18" si="4">H10-I10</f>
        <v>1306.0120547945207</v>
      </c>
      <c r="K10" s="10"/>
      <c r="L10" s="12">
        <v>278.76</v>
      </c>
      <c r="M10" s="13">
        <f t="shared" ref="M10:M18" si="5">H10-L10</f>
        <v>1746.9249315068496</v>
      </c>
      <c r="N10" s="21"/>
    </row>
    <row r="11" spans="1:14" ht="29.25" customHeight="1" x14ac:dyDescent="0.25">
      <c r="A11" s="20">
        <v>3</v>
      </c>
      <c r="B11" s="7" t="s">
        <v>15</v>
      </c>
      <c r="C11" s="6" t="s">
        <v>13</v>
      </c>
      <c r="D11" s="8">
        <v>12350</v>
      </c>
      <c r="E11" s="9">
        <f t="shared" si="0"/>
        <v>812.5</v>
      </c>
      <c r="F11" s="10">
        <f t="shared" si="1"/>
        <v>182</v>
      </c>
      <c r="G11" s="11">
        <f t="shared" si="2"/>
        <v>2.493150684931507</v>
      </c>
      <c r="H11" s="12">
        <f t="shared" ref="H11:H18" si="6">E11*G11</f>
        <v>2025.6849315068496</v>
      </c>
      <c r="I11" s="12">
        <f t="shared" si="3"/>
        <v>719.67287671232873</v>
      </c>
      <c r="J11" s="13">
        <f t="shared" si="4"/>
        <v>1306.0120547945207</v>
      </c>
      <c r="K11" s="10"/>
      <c r="L11" s="12">
        <v>278.76</v>
      </c>
      <c r="M11" s="13">
        <f t="shared" si="5"/>
        <v>1746.9249315068496</v>
      </c>
      <c r="N11" s="21"/>
    </row>
    <row r="12" spans="1:14" ht="28.5" customHeight="1" x14ac:dyDescent="0.25">
      <c r="A12" s="20">
        <v>4</v>
      </c>
      <c r="B12" s="7" t="s">
        <v>16</v>
      </c>
      <c r="C12" s="6" t="s">
        <v>13</v>
      </c>
      <c r="D12" s="8">
        <v>12350</v>
      </c>
      <c r="E12" s="9">
        <f t="shared" si="0"/>
        <v>812.5</v>
      </c>
      <c r="F12" s="10">
        <f t="shared" si="1"/>
        <v>182</v>
      </c>
      <c r="G12" s="11">
        <f t="shared" si="2"/>
        <v>2.493150684931507</v>
      </c>
      <c r="H12" s="12">
        <f t="shared" si="6"/>
        <v>2025.6849315068496</v>
      </c>
      <c r="I12" s="12">
        <f t="shared" si="3"/>
        <v>719.67287671232873</v>
      </c>
      <c r="J12" s="13">
        <f t="shared" si="4"/>
        <v>1306.0120547945207</v>
      </c>
      <c r="K12" s="10"/>
      <c r="L12" s="12">
        <v>278.76</v>
      </c>
      <c r="M12" s="13">
        <f t="shared" si="5"/>
        <v>1746.9249315068496</v>
      </c>
      <c r="N12" s="21"/>
    </row>
    <row r="13" spans="1:14" ht="28.5" customHeight="1" x14ac:dyDescent="0.25">
      <c r="A13" s="20">
        <v>5</v>
      </c>
      <c r="B13" s="7" t="s">
        <v>17</v>
      </c>
      <c r="C13" s="6" t="s">
        <v>13</v>
      </c>
      <c r="D13" s="8">
        <v>12350</v>
      </c>
      <c r="E13" s="9">
        <f t="shared" si="0"/>
        <v>812.5</v>
      </c>
      <c r="F13" s="10">
        <f t="shared" si="1"/>
        <v>182</v>
      </c>
      <c r="G13" s="11">
        <f t="shared" si="2"/>
        <v>2.493150684931507</v>
      </c>
      <c r="H13" s="12">
        <f t="shared" si="6"/>
        <v>2025.6849315068496</v>
      </c>
      <c r="I13" s="12">
        <f t="shared" si="3"/>
        <v>719.67287671232873</v>
      </c>
      <c r="J13" s="13">
        <f t="shared" si="4"/>
        <v>1306.0120547945207</v>
      </c>
      <c r="K13" s="10"/>
      <c r="L13" s="12">
        <v>278.76</v>
      </c>
      <c r="M13" s="13">
        <f t="shared" si="5"/>
        <v>1746.9249315068496</v>
      </c>
      <c r="N13" s="21"/>
    </row>
    <row r="14" spans="1:14" ht="28.5" customHeight="1" x14ac:dyDescent="0.25">
      <c r="A14" s="20">
        <v>6</v>
      </c>
      <c r="B14" s="7" t="s">
        <v>18</v>
      </c>
      <c r="C14" s="6" t="s">
        <v>13</v>
      </c>
      <c r="D14" s="8">
        <v>12350</v>
      </c>
      <c r="E14" s="9">
        <f t="shared" si="0"/>
        <v>812.5</v>
      </c>
      <c r="F14" s="10">
        <f t="shared" si="1"/>
        <v>182</v>
      </c>
      <c r="G14" s="11">
        <f t="shared" si="2"/>
        <v>2.493150684931507</v>
      </c>
      <c r="H14" s="12">
        <f t="shared" si="6"/>
        <v>2025.6849315068496</v>
      </c>
      <c r="I14" s="12">
        <f t="shared" si="3"/>
        <v>719.67287671232873</v>
      </c>
      <c r="J14" s="13">
        <f t="shared" si="4"/>
        <v>1306.0120547945207</v>
      </c>
      <c r="K14" s="10"/>
      <c r="L14" s="12">
        <v>278.76</v>
      </c>
      <c r="M14" s="13">
        <f t="shared" si="5"/>
        <v>1746.9249315068496</v>
      </c>
      <c r="N14" s="21"/>
    </row>
    <row r="15" spans="1:14" ht="28.5" customHeight="1" x14ac:dyDescent="0.25">
      <c r="A15" s="20">
        <v>7</v>
      </c>
      <c r="B15" s="7" t="s">
        <v>19</v>
      </c>
      <c r="C15" s="6" t="s">
        <v>13</v>
      </c>
      <c r="D15" s="8">
        <v>12350</v>
      </c>
      <c r="E15" s="9">
        <f t="shared" si="0"/>
        <v>812.5</v>
      </c>
      <c r="F15" s="10">
        <f t="shared" si="1"/>
        <v>182</v>
      </c>
      <c r="G15" s="11">
        <f t="shared" si="2"/>
        <v>2.493150684931507</v>
      </c>
      <c r="H15" s="12">
        <f t="shared" si="6"/>
        <v>2025.6849315068496</v>
      </c>
      <c r="I15" s="12">
        <f t="shared" si="3"/>
        <v>719.67287671232873</v>
      </c>
      <c r="J15" s="13">
        <f t="shared" si="4"/>
        <v>1306.0120547945207</v>
      </c>
      <c r="K15" s="10"/>
      <c r="L15" s="12">
        <v>278.76</v>
      </c>
      <c r="M15" s="13">
        <f t="shared" si="5"/>
        <v>1746.9249315068496</v>
      </c>
      <c r="N15" s="21"/>
    </row>
    <row r="16" spans="1:14" ht="28.5" customHeight="1" x14ac:dyDescent="0.25">
      <c r="A16" s="20">
        <v>8</v>
      </c>
      <c r="B16" s="7" t="s">
        <v>20</v>
      </c>
      <c r="C16" s="6" t="s">
        <v>13</v>
      </c>
      <c r="D16" s="8">
        <v>12350</v>
      </c>
      <c r="E16" s="9">
        <f t="shared" si="0"/>
        <v>812.5</v>
      </c>
      <c r="F16" s="10">
        <f t="shared" si="1"/>
        <v>182</v>
      </c>
      <c r="G16" s="11">
        <f t="shared" si="2"/>
        <v>2.493150684931507</v>
      </c>
      <c r="H16" s="12">
        <f t="shared" si="6"/>
        <v>2025.6849315068496</v>
      </c>
      <c r="I16" s="12">
        <f t="shared" si="3"/>
        <v>719.67287671232873</v>
      </c>
      <c r="J16" s="13">
        <f t="shared" si="4"/>
        <v>1306.0120547945207</v>
      </c>
      <c r="K16" s="10"/>
      <c r="L16" s="12">
        <v>278.76</v>
      </c>
      <c r="M16" s="13">
        <f t="shared" si="5"/>
        <v>1746.9249315068496</v>
      </c>
      <c r="N16" s="21"/>
    </row>
    <row r="17" spans="1:14" ht="28.5" customHeight="1" x14ac:dyDescent="0.25">
      <c r="A17" s="20">
        <v>9</v>
      </c>
      <c r="B17" s="7" t="s">
        <v>21</v>
      </c>
      <c r="C17" s="6" t="s">
        <v>13</v>
      </c>
      <c r="D17" s="8">
        <v>12350</v>
      </c>
      <c r="E17" s="9">
        <f t="shared" si="0"/>
        <v>812.5</v>
      </c>
      <c r="F17" s="10">
        <f t="shared" si="1"/>
        <v>182</v>
      </c>
      <c r="G17" s="11">
        <f t="shared" si="2"/>
        <v>2.493150684931507</v>
      </c>
      <c r="H17" s="12">
        <f t="shared" si="6"/>
        <v>2025.6849315068496</v>
      </c>
      <c r="I17" s="12">
        <f t="shared" si="3"/>
        <v>719.67287671232873</v>
      </c>
      <c r="J17" s="13">
        <f t="shared" si="4"/>
        <v>1306.0120547945207</v>
      </c>
      <c r="K17" s="10"/>
      <c r="L17" s="12">
        <v>278.76</v>
      </c>
      <c r="M17" s="13">
        <f t="shared" si="5"/>
        <v>1746.9249315068496</v>
      </c>
      <c r="N17" s="21"/>
    </row>
    <row r="18" spans="1:14" ht="28.5" customHeight="1" thickBot="1" x14ac:dyDescent="0.3">
      <c r="A18" s="22">
        <v>10</v>
      </c>
      <c r="B18" s="23" t="s">
        <v>22</v>
      </c>
      <c r="C18" s="24" t="s">
        <v>13</v>
      </c>
      <c r="D18" s="25">
        <v>12350</v>
      </c>
      <c r="E18" s="26">
        <f t="shared" si="0"/>
        <v>812.5</v>
      </c>
      <c r="F18" s="27">
        <f t="shared" si="1"/>
        <v>182</v>
      </c>
      <c r="G18" s="28">
        <f t="shared" si="2"/>
        <v>2.493150684931507</v>
      </c>
      <c r="H18" s="29">
        <f t="shared" si="6"/>
        <v>2025.6849315068496</v>
      </c>
      <c r="I18" s="29">
        <f t="shared" si="3"/>
        <v>719.67287671232873</v>
      </c>
      <c r="J18" s="30">
        <f t="shared" si="4"/>
        <v>1306.0120547945207</v>
      </c>
      <c r="K18" s="27"/>
      <c r="L18" s="29">
        <v>278.76</v>
      </c>
      <c r="M18" s="30">
        <f t="shared" si="5"/>
        <v>1746.9249315068496</v>
      </c>
      <c r="N18" s="31"/>
    </row>
    <row r="19" spans="1:14" ht="18.75" customHeight="1" thickBot="1" x14ac:dyDescent="0.3">
      <c r="A19" s="32"/>
      <c r="B19" s="33"/>
      <c r="C19" s="33"/>
      <c r="D19" s="34">
        <f>SUM(D9:D18)</f>
        <v>123500</v>
      </c>
      <c r="E19" s="33"/>
      <c r="F19" s="33"/>
      <c r="G19" s="33"/>
      <c r="H19" s="35">
        <f>SUM(H9:H18)</f>
        <v>20256.849315068499</v>
      </c>
      <c r="I19" s="33"/>
      <c r="J19" s="33"/>
      <c r="K19" s="33"/>
      <c r="L19" s="35">
        <f>SUM(L9:L18)</f>
        <v>2787.6000000000004</v>
      </c>
      <c r="M19" s="36">
        <f>SUM(M9:M18)</f>
        <v>17469.249315068497</v>
      </c>
    </row>
    <row r="27" spans="1:14" x14ac:dyDescent="0.25">
      <c r="A27" s="38"/>
      <c r="B27" s="37" t="s">
        <v>265</v>
      </c>
      <c r="C27" s="38"/>
      <c r="E27" s="134" t="s">
        <v>267</v>
      </c>
      <c r="F27" s="134"/>
      <c r="G27" s="134"/>
      <c r="M27" s="134" t="s">
        <v>269</v>
      </c>
      <c r="N27" s="134"/>
    </row>
    <row r="28" spans="1:14" x14ac:dyDescent="0.25">
      <c r="B28" s="4" t="s">
        <v>266</v>
      </c>
      <c r="E28" s="133" t="s">
        <v>268</v>
      </c>
      <c r="F28" s="133"/>
      <c r="G28" s="133"/>
      <c r="M28" s="133" t="s">
        <v>270</v>
      </c>
      <c r="N28" s="133"/>
    </row>
  </sheetData>
  <mergeCells count="9">
    <mergeCell ref="E28:G28"/>
    <mergeCell ref="M27:N27"/>
    <mergeCell ref="M28:N28"/>
    <mergeCell ref="C3:N4"/>
    <mergeCell ref="C1:N2"/>
    <mergeCell ref="C6:N6"/>
    <mergeCell ref="A7:N7"/>
    <mergeCell ref="A1:B6"/>
    <mergeCell ref="E27:G27"/>
  </mergeCells>
  <pageMargins left="0.7" right="0.7" top="0.75" bottom="0.75" header="0.3" footer="0.3"/>
  <pageSetup paperSize="14" scale="8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66"/>
  <sheetViews>
    <sheetView workbookViewId="0">
      <selection activeCell="G22" sqref="G22"/>
    </sheetView>
  </sheetViews>
  <sheetFormatPr baseColWidth="10" defaultRowHeight="15" x14ac:dyDescent="0.25"/>
  <cols>
    <col min="1" max="1" width="25.140625" customWidth="1"/>
    <col min="2" max="2" width="17.5703125" customWidth="1"/>
    <col min="3" max="3" width="6.140625" customWidth="1"/>
    <col min="4" max="4" width="24.28515625" customWidth="1"/>
    <col min="7" max="7" width="25.28515625" customWidth="1"/>
    <col min="9" max="9" width="6.140625" customWidth="1"/>
    <col min="10" max="10" width="25.5703125" customWidth="1"/>
    <col min="13" max="13" width="24.42578125" customWidth="1"/>
    <col min="15" max="15" width="6.140625" customWidth="1"/>
    <col min="16" max="16" width="25.140625" customWidth="1"/>
  </cols>
  <sheetData>
    <row r="1" spans="1:17" ht="18.75" x14ac:dyDescent="0.3">
      <c r="A1" s="137" t="s">
        <v>221</v>
      </c>
      <c r="B1" s="138"/>
      <c r="C1" s="2"/>
      <c r="D1" s="138"/>
      <c r="E1" s="138"/>
      <c r="G1" s="137" t="s">
        <v>234</v>
      </c>
      <c r="H1" s="138"/>
      <c r="I1" s="2"/>
      <c r="J1" s="138"/>
      <c r="K1" s="138"/>
      <c r="M1" s="137" t="s">
        <v>235</v>
      </c>
      <c r="N1" s="138"/>
      <c r="O1" s="2"/>
      <c r="P1" s="138"/>
      <c r="Q1" s="138"/>
    </row>
    <row r="2" spans="1:17" x14ac:dyDescent="0.25">
      <c r="A2" s="2"/>
      <c r="B2" s="2"/>
      <c r="C2" s="2"/>
      <c r="D2" s="2"/>
      <c r="E2" s="2"/>
      <c r="G2" s="2"/>
      <c r="H2" s="2"/>
      <c r="I2" s="2"/>
      <c r="J2" s="2"/>
      <c r="K2" s="2"/>
      <c r="M2" s="2"/>
      <c r="N2" s="2"/>
      <c r="O2" s="2"/>
      <c r="P2" s="2"/>
      <c r="Q2" s="2"/>
    </row>
    <row r="3" spans="1:17" x14ac:dyDescent="0.25">
      <c r="A3" s="2"/>
      <c r="B3" s="2"/>
      <c r="C3" s="2"/>
      <c r="D3" s="2" t="s">
        <v>222</v>
      </c>
      <c r="E3" s="2">
        <f>B5</f>
        <v>24700</v>
      </c>
      <c r="G3" s="2"/>
      <c r="H3" s="2"/>
      <c r="I3" s="2"/>
      <c r="J3" s="2" t="s">
        <v>222</v>
      </c>
      <c r="K3" s="2">
        <f>H5</f>
        <v>24700</v>
      </c>
      <c r="M3" s="2"/>
      <c r="N3" s="2"/>
      <c r="O3" s="2"/>
      <c r="P3" s="2" t="s">
        <v>222</v>
      </c>
      <c r="Q3" s="2">
        <f>N5</f>
        <v>24700</v>
      </c>
    </row>
    <row r="4" spans="1:17" x14ac:dyDescent="0.25">
      <c r="A4" s="2"/>
      <c r="B4" s="2"/>
      <c r="C4" s="2"/>
      <c r="D4" s="2" t="s">
        <v>223</v>
      </c>
      <c r="E4" s="2">
        <v>1306.01</v>
      </c>
      <c r="G4" s="2"/>
      <c r="H4" s="2"/>
      <c r="I4" s="2"/>
      <c r="J4" s="2" t="s">
        <v>223</v>
      </c>
      <c r="K4" s="2">
        <v>1306.01</v>
      </c>
      <c r="M4" s="2"/>
      <c r="N4" s="2"/>
      <c r="O4" s="2"/>
      <c r="P4" s="2" t="s">
        <v>223</v>
      </c>
      <c r="Q4" s="2">
        <v>1306.01</v>
      </c>
    </row>
    <row r="5" spans="1:17" x14ac:dyDescent="0.25">
      <c r="A5" s="2" t="s">
        <v>222</v>
      </c>
      <c r="B5" s="2">
        <f>12350*2</f>
        <v>24700</v>
      </c>
      <c r="C5" s="2"/>
      <c r="D5" s="2" t="s">
        <v>224</v>
      </c>
      <c r="E5" s="2">
        <f>E3+E4</f>
        <v>26006.01</v>
      </c>
      <c r="G5" s="2" t="s">
        <v>222</v>
      </c>
      <c r="H5" s="2">
        <f>12350*2</f>
        <v>24700</v>
      </c>
      <c r="I5" s="2"/>
      <c r="J5" s="2" t="s">
        <v>224</v>
      </c>
      <c r="K5" s="2">
        <f>K3+K4</f>
        <v>26006.01</v>
      </c>
      <c r="M5" s="2" t="s">
        <v>222</v>
      </c>
      <c r="N5" s="2">
        <f>12350*2</f>
        <v>24700</v>
      </c>
      <c r="O5" s="2"/>
      <c r="P5" s="2" t="s">
        <v>224</v>
      </c>
      <c r="Q5" s="2">
        <f>Q3+Q4</f>
        <v>26006.01</v>
      </c>
    </row>
    <row r="6" spans="1:17" x14ac:dyDescent="0.25">
      <c r="A6" s="2" t="s">
        <v>225</v>
      </c>
      <c r="B6" s="2">
        <v>13381.48</v>
      </c>
      <c r="C6" s="2"/>
      <c r="D6" s="2" t="s">
        <v>225</v>
      </c>
      <c r="E6" s="2">
        <v>13381.48</v>
      </c>
      <c r="G6" s="2" t="s">
        <v>225</v>
      </c>
      <c r="H6" s="2">
        <v>13381.48</v>
      </c>
      <c r="I6" s="2"/>
      <c r="J6" s="2" t="s">
        <v>225</v>
      </c>
      <c r="K6" s="2">
        <v>13381.48</v>
      </c>
      <c r="M6" s="2" t="s">
        <v>225</v>
      </c>
      <c r="N6" s="2">
        <v>13381.48</v>
      </c>
      <c r="O6" s="2"/>
      <c r="P6" s="2" t="s">
        <v>225</v>
      </c>
      <c r="Q6" s="2">
        <v>13381.48</v>
      </c>
    </row>
    <row r="7" spans="1:17" x14ac:dyDescent="0.25">
      <c r="A7" s="2" t="s">
        <v>226</v>
      </c>
      <c r="B7" s="2">
        <f>B5-B6</f>
        <v>11318.52</v>
      </c>
      <c r="C7" s="2"/>
      <c r="D7" s="2" t="s">
        <v>226</v>
      </c>
      <c r="E7" s="2">
        <f>(E5-E6)</f>
        <v>12624.529999999999</v>
      </c>
      <c r="G7" s="2" t="s">
        <v>226</v>
      </c>
      <c r="H7" s="2">
        <f>H5-H6</f>
        <v>11318.52</v>
      </c>
      <c r="I7" s="2"/>
      <c r="J7" s="2" t="s">
        <v>226</v>
      </c>
      <c r="K7" s="2">
        <f>(K5-K6)</f>
        <v>12624.529999999999</v>
      </c>
      <c r="M7" s="2" t="s">
        <v>226</v>
      </c>
      <c r="N7" s="2">
        <f>N5-N6</f>
        <v>11318.52</v>
      </c>
      <c r="O7" s="2"/>
      <c r="P7" s="2" t="s">
        <v>226</v>
      </c>
      <c r="Q7" s="2">
        <f>(Q5-Q6)</f>
        <v>12624.529999999999</v>
      </c>
    </row>
    <row r="8" spans="1:17" x14ac:dyDescent="0.25">
      <c r="A8" s="2" t="s">
        <v>227</v>
      </c>
      <c r="B8" s="3">
        <v>0.21360000000000001</v>
      </c>
      <c r="C8" s="2"/>
      <c r="D8" s="2" t="s">
        <v>227</v>
      </c>
      <c r="E8" s="3">
        <v>0.21360000000000001</v>
      </c>
      <c r="G8" s="2" t="s">
        <v>227</v>
      </c>
      <c r="H8" s="3">
        <v>0.21360000000000001</v>
      </c>
      <c r="I8" s="2"/>
      <c r="J8" s="2" t="s">
        <v>227</v>
      </c>
      <c r="K8" s="3">
        <v>0.21360000000000001</v>
      </c>
      <c r="M8" s="2" t="s">
        <v>227</v>
      </c>
      <c r="N8" s="3">
        <v>0.21360000000000001</v>
      </c>
      <c r="O8" s="2"/>
      <c r="P8" s="2" t="s">
        <v>227</v>
      </c>
      <c r="Q8" s="3">
        <v>0.21360000000000001</v>
      </c>
    </row>
    <row r="9" spans="1:17" x14ac:dyDescent="0.25">
      <c r="A9" s="2" t="s">
        <v>228</v>
      </c>
      <c r="B9" s="2">
        <f>B7*B8</f>
        <v>2417.6358720000003</v>
      </c>
      <c r="C9" s="2"/>
      <c r="D9" s="2" t="s">
        <v>228</v>
      </c>
      <c r="E9" s="2">
        <f>(E7*E8)</f>
        <v>2696.599608</v>
      </c>
      <c r="G9" s="2" t="s">
        <v>228</v>
      </c>
      <c r="H9" s="2">
        <f>H7*H8</f>
        <v>2417.6358720000003</v>
      </c>
      <c r="I9" s="2"/>
      <c r="J9" s="2" t="s">
        <v>228</v>
      </c>
      <c r="K9" s="2">
        <f>(K7*K8)</f>
        <v>2696.599608</v>
      </c>
      <c r="M9" s="2" t="s">
        <v>228</v>
      </c>
      <c r="N9" s="2">
        <f>N7*N8</f>
        <v>2417.6358720000003</v>
      </c>
      <c r="O9" s="2"/>
      <c r="P9" s="2" t="s">
        <v>228</v>
      </c>
      <c r="Q9" s="2">
        <f>(Q7*Q8)</f>
        <v>2696.599608</v>
      </c>
    </row>
    <row r="10" spans="1:17" x14ac:dyDescent="0.25">
      <c r="A10" s="2" t="s">
        <v>229</v>
      </c>
      <c r="B10" s="2">
        <v>1417.12</v>
      </c>
      <c r="C10" s="2"/>
      <c r="D10" s="2" t="s">
        <v>229</v>
      </c>
      <c r="E10" s="2">
        <v>1417.12</v>
      </c>
      <c r="G10" s="2" t="s">
        <v>229</v>
      </c>
      <c r="H10" s="2">
        <v>1417.12</v>
      </c>
      <c r="I10" s="2"/>
      <c r="J10" s="2" t="s">
        <v>229</v>
      </c>
      <c r="K10" s="2">
        <v>1417.12</v>
      </c>
      <c r="M10" s="2" t="s">
        <v>229</v>
      </c>
      <c r="N10" s="2">
        <v>1417.12</v>
      </c>
      <c r="O10" s="2"/>
      <c r="P10" s="2" t="s">
        <v>229</v>
      </c>
      <c r="Q10" s="2">
        <v>1417.12</v>
      </c>
    </row>
    <row r="11" spans="1:17" x14ac:dyDescent="0.25">
      <c r="A11" s="2" t="s">
        <v>230</v>
      </c>
      <c r="B11" s="2">
        <f>B9+B10</f>
        <v>3834.7558720000002</v>
      </c>
      <c r="C11" s="2"/>
      <c r="D11" s="2" t="s">
        <v>230</v>
      </c>
      <c r="E11" s="2">
        <f>(E9+E10)</f>
        <v>4113.7196079999994</v>
      </c>
      <c r="G11" s="2" t="s">
        <v>230</v>
      </c>
      <c r="H11" s="2">
        <f>H9+H10</f>
        <v>3834.7558720000002</v>
      </c>
      <c r="I11" s="2"/>
      <c r="J11" s="2" t="s">
        <v>230</v>
      </c>
      <c r="K11" s="2">
        <f>(K9+K10)</f>
        <v>4113.7196079999994</v>
      </c>
      <c r="M11" s="2" t="s">
        <v>230</v>
      </c>
      <c r="N11" s="2">
        <f>N9+N10</f>
        <v>3834.7558720000002</v>
      </c>
      <c r="O11" s="2"/>
      <c r="P11" s="2" t="s">
        <v>230</v>
      </c>
      <c r="Q11" s="2">
        <f>(Q9+Q10)</f>
        <v>4113.7196079999994</v>
      </c>
    </row>
    <row r="12" spans="1:17" x14ac:dyDescent="0.25">
      <c r="A12" s="2" t="s">
        <v>231</v>
      </c>
      <c r="B12" s="2"/>
      <c r="C12" s="2"/>
      <c r="D12" s="2" t="s">
        <v>231</v>
      </c>
      <c r="E12" s="2"/>
      <c r="G12" s="2" t="s">
        <v>231</v>
      </c>
      <c r="H12" s="2"/>
      <c r="I12" s="2"/>
      <c r="J12" s="2" t="s">
        <v>231</v>
      </c>
      <c r="K12" s="2"/>
      <c r="M12" s="2" t="s">
        <v>231</v>
      </c>
      <c r="N12" s="2"/>
      <c r="O12" s="2"/>
      <c r="P12" s="2" t="s">
        <v>231</v>
      </c>
      <c r="Q12" s="2"/>
    </row>
    <row r="13" spans="1:17" x14ac:dyDescent="0.25">
      <c r="A13" s="2" t="s">
        <v>232</v>
      </c>
      <c r="B13" s="2">
        <f>(B11-B12)</f>
        <v>3834.7558720000002</v>
      </c>
      <c r="C13" s="2"/>
      <c r="D13" s="2" t="s">
        <v>232</v>
      </c>
      <c r="E13" s="2">
        <f>(E11-E12)</f>
        <v>4113.7196079999994</v>
      </c>
      <c r="G13" s="2" t="s">
        <v>232</v>
      </c>
      <c r="H13" s="2">
        <f>(H11-H12)</f>
        <v>3834.7558720000002</v>
      </c>
      <c r="I13" s="2"/>
      <c r="J13" s="2" t="s">
        <v>232</v>
      </c>
      <c r="K13" s="2">
        <f>(K11-K12)</f>
        <v>4113.7196079999994</v>
      </c>
      <c r="M13" s="2" t="s">
        <v>232</v>
      </c>
      <c r="N13" s="2">
        <f>(N11-N12)</f>
        <v>3834.7558720000002</v>
      </c>
      <c r="O13" s="2"/>
      <c r="P13" s="2" t="s">
        <v>232</v>
      </c>
      <c r="Q13" s="2">
        <f>(Q11-Q12)</f>
        <v>4113.7196079999994</v>
      </c>
    </row>
    <row r="14" spans="1:17" x14ac:dyDescent="0.25">
      <c r="A14" s="2"/>
      <c r="B14" s="2"/>
      <c r="C14" s="2"/>
      <c r="D14" s="2"/>
      <c r="E14" s="2"/>
      <c r="G14" s="2"/>
      <c r="H14" s="2"/>
      <c r="I14" s="2"/>
      <c r="J14" s="2"/>
      <c r="K14" s="2"/>
      <c r="M14" s="2"/>
      <c r="N14" s="2"/>
      <c r="O14" s="2"/>
      <c r="P14" s="2"/>
      <c r="Q14" s="2"/>
    </row>
    <row r="15" spans="1:17" x14ac:dyDescent="0.25">
      <c r="A15" s="2"/>
      <c r="B15" s="2"/>
      <c r="C15" s="2"/>
      <c r="D15" s="2" t="s">
        <v>233</v>
      </c>
      <c r="E15" s="2">
        <f>E13-B13</f>
        <v>278.96373599999924</v>
      </c>
      <c r="G15" s="2"/>
      <c r="H15" s="2"/>
      <c r="I15" s="2"/>
      <c r="J15" s="2" t="s">
        <v>233</v>
      </c>
      <c r="K15" s="2">
        <f>K13-H13</f>
        <v>278.96373599999924</v>
      </c>
      <c r="M15" s="2"/>
      <c r="N15" s="2"/>
      <c r="O15" s="2"/>
      <c r="P15" s="2" t="s">
        <v>233</v>
      </c>
      <c r="Q15" s="2">
        <f>Q13-N13</f>
        <v>278.96373599999924</v>
      </c>
    </row>
    <row r="18" spans="1:17" ht="18.75" x14ac:dyDescent="0.3">
      <c r="A18" s="137" t="s">
        <v>16</v>
      </c>
      <c r="B18" s="138"/>
      <c r="C18" s="2"/>
      <c r="D18" s="138"/>
      <c r="E18" s="138"/>
      <c r="G18" s="137" t="s">
        <v>17</v>
      </c>
      <c r="H18" s="138"/>
      <c r="I18" s="2"/>
      <c r="J18" s="138"/>
      <c r="K18" s="138"/>
      <c r="M18" s="137" t="s">
        <v>18</v>
      </c>
      <c r="N18" s="138"/>
      <c r="O18" s="2"/>
      <c r="P18" s="138"/>
      <c r="Q18" s="138"/>
    </row>
    <row r="19" spans="1:17" x14ac:dyDescent="0.25">
      <c r="A19" s="2"/>
      <c r="B19" s="2"/>
      <c r="C19" s="2"/>
      <c r="D19" s="2"/>
      <c r="E19" s="2"/>
      <c r="G19" s="2"/>
      <c r="H19" s="2"/>
      <c r="I19" s="2"/>
      <c r="J19" s="2"/>
      <c r="K19" s="2"/>
      <c r="M19" s="2"/>
      <c r="N19" s="2"/>
      <c r="O19" s="2"/>
      <c r="P19" s="2"/>
      <c r="Q19" s="2"/>
    </row>
    <row r="20" spans="1:17" x14ac:dyDescent="0.25">
      <c r="A20" s="2"/>
      <c r="B20" s="2"/>
      <c r="C20" s="2"/>
      <c r="D20" s="2" t="s">
        <v>222</v>
      </c>
      <c r="E20" s="2">
        <f>B22</f>
        <v>24700</v>
      </c>
      <c r="G20" s="2"/>
      <c r="H20" s="2"/>
      <c r="I20" s="2"/>
      <c r="J20" s="2" t="s">
        <v>222</v>
      </c>
      <c r="K20" s="2">
        <f>H22</f>
        <v>24700</v>
      </c>
      <c r="M20" s="2"/>
      <c r="N20" s="2"/>
      <c r="O20" s="2"/>
      <c r="P20" s="2" t="s">
        <v>222</v>
      </c>
      <c r="Q20" s="2">
        <f>N22</f>
        <v>24700</v>
      </c>
    </row>
    <row r="21" spans="1:17" x14ac:dyDescent="0.25">
      <c r="A21" s="2"/>
      <c r="B21" s="2"/>
      <c r="C21" s="2"/>
      <c r="D21" s="2" t="s">
        <v>223</v>
      </c>
      <c r="E21" s="2">
        <v>1306.01</v>
      </c>
      <c r="G21" s="2"/>
      <c r="H21" s="2"/>
      <c r="I21" s="2"/>
      <c r="J21" s="2" t="s">
        <v>223</v>
      </c>
      <c r="K21" s="2">
        <v>1306.01</v>
      </c>
      <c r="M21" s="2"/>
      <c r="N21" s="2"/>
      <c r="O21" s="2"/>
      <c r="P21" s="2" t="s">
        <v>223</v>
      </c>
      <c r="Q21" s="2">
        <v>1306.01</v>
      </c>
    </row>
    <row r="22" spans="1:17" x14ac:dyDescent="0.25">
      <c r="A22" s="2" t="s">
        <v>222</v>
      </c>
      <c r="B22" s="2">
        <f>12350*2</f>
        <v>24700</v>
      </c>
      <c r="C22" s="2"/>
      <c r="D22" s="2" t="s">
        <v>224</v>
      </c>
      <c r="E22" s="2">
        <f>E20+E21</f>
        <v>26006.01</v>
      </c>
      <c r="G22" s="2" t="s">
        <v>222</v>
      </c>
      <c r="H22" s="2">
        <f>12350*2</f>
        <v>24700</v>
      </c>
      <c r="I22" s="2"/>
      <c r="J22" s="2" t="s">
        <v>224</v>
      </c>
      <c r="K22" s="2">
        <f>K20+K21</f>
        <v>26006.01</v>
      </c>
      <c r="M22" s="2" t="s">
        <v>222</v>
      </c>
      <c r="N22" s="2">
        <f>12350*2</f>
        <v>24700</v>
      </c>
      <c r="O22" s="2"/>
      <c r="P22" s="2" t="s">
        <v>224</v>
      </c>
      <c r="Q22" s="2">
        <f>Q20+Q21</f>
        <v>26006.01</v>
      </c>
    </row>
    <row r="23" spans="1:17" x14ac:dyDescent="0.25">
      <c r="A23" s="2" t="s">
        <v>225</v>
      </c>
      <c r="B23" s="2">
        <v>13381.48</v>
      </c>
      <c r="C23" s="2"/>
      <c r="D23" s="2" t="s">
        <v>225</v>
      </c>
      <c r="E23" s="2">
        <v>13381.48</v>
      </c>
      <c r="G23" s="2" t="s">
        <v>225</v>
      </c>
      <c r="H23" s="2">
        <v>13381.48</v>
      </c>
      <c r="I23" s="2"/>
      <c r="J23" s="2" t="s">
        <v>225</v>
      </c>
      <c r="K23" s="2">
        <v>13381.48</v>
      </c>
      <c r="M23" s="2" t="s">
        <v>225</v>
      </c>
      <c r="N23" s="2">
        <v>13381.48</v>
      </c>
      <c r="O23" s="2"/>
      <c r="P23" s="2" t="s">
        <v>225</v>
      </c>
      <c r="Q23" s="2">
        <v>13381.48</v>
      </c>
    </row>
    <row r="24" spans="1:17" x14ac:dyDescent="0.25">
      <c r="A24" s="2" t="s">
        <v>226</v>
      </c>
      <c r="B24" s="2">
        <f>B22-B23</f>
        <v>11318.52</v>
      </c>
      <c r="C24" s="2"/>
      <c r="D24" s="2" t="s">
        <v>226</v>
      </c>
      <c r="E24" s="2">
        <f>(E22-E23)</f>
        <v>12624.529999999999</v>
      </c>
      <c r="G24" s="2" t="s">
        <v>226</v>
      </c>
      <c r="H24" s="2">
        <f>H22-H23</f>
        <v>11318.52</v>
      </c>
      <c r="I24" s="2"/>
      <c r="J24" s="2" t="s">
        <v>226</v>
      </c>
      <c r="K24" s="2">
        <f>(K22-K23)</f>
        <v>12624.529999999999</v>
      </c>
      <c r="M24" s="2" t="s">
        <v>226</v>
      </c>
      <c r="N24" s="2">
        <f>N22-N23</f>
        <v>11318.52</v>
      </c>
      <c r="O24" s="2"/>
      <c r="P24" s="2" t="s">
        <v>226</v>
      </c>
      <c r="Q24" s="2">
        <f>(Q22-Q23)</f>
        <v>12624.529999999999</v>
      </c>
    </row>
    <row r="25" spans="1:17" x14ac:dyDescent="0.25">
      <c r="A25" s="2" t="s">
        <v>227</v>
      </c>
      <c r="B25" s="3">
        <v>0.21360000000000001</v>
      </c>
      <c r="C25" s="2"/>
      <c r="D25" s="2" t="s">
        <v>227</v>
      </c>
      <c r="E25" s="3">
        <v>0.21360000000000001</v>
      </c>
      <c r="G25" s="2" t="s">
        <v>227</v>
      </c>
      <c r="H25" s="3">
        <v>0.21360000000000001</v>
      </c>
      <c r="I25" s="2"/>
      <c r="J25" s="2" t="s">
        <v>227</v>
      </c>
      <c r="K25" s="3">
        <v>0.21360000000000001</v>
      </c>
      <c r="M25" s="2" t="s">
        <v>227</v>
      </c>
      <c r="N25" s="3">
        <v>0.21360000000000001</v>
      </c>
      <c r="O25" s="2"/>
      <c r="P25" s="2" t="s">
        <v>227</v>
      </c>
      <c r="Q25" s="3">
        <v>0.21360000000000001</v>
      </c>
    </row>
    <row r="26" spans="1:17" x14ac:dyDescent="0.25">
      <c r="A26" s="2" t="s">
        <v>228</v>
      </c>
      <c r="B26" s="2">
        <f>B24*B25</f>
        <v>2417.6358720000003</v>
      </c>
      <c r="C26" s="2"/>
      <c r="D26" s="2" t="s">
        <v>228</v>
      </c>
      <c r="E26" s="2">
        <f>(E24*E25)</f>
        <v>2696.599608</v>
      </c>
      <c r="G26" s="2" t="s">
        <v>228</v>
      </c>
      <c r="H26" s="2">
        <f>H24*H25</f>
        <v>2417.6358720000003</v>
      </c>
      <c r="I26" s="2"/>
      <c r="J26" s="2" t="s">
        <v>228</v>
      </c>
      <c r="K26" s="2">
        <f>(K24*K25)</f>
        <v>2696.599608</v>
      </c>
      <c r="M26" s="2" t="s">
        <v>228</v>
      </c>
      <c r="N26" s="2">
        <f>N24*N25</f>
        <v>2417.6358720000003</v>
      </c>
      <c r="O26" s="2"/>
      <c r="P26" s="2" t="s">
        <v>228</v>
      </c>
      <c r="Q26" s="2">
        <f>(Q24*Q25)</f>
        <v>2696.599608</v>
      </c>
    </row>
    <row r="27" spans="1:17" x14ac:dyDescent="0.25">
      <c r="A27" s="2" t="s">
        <v>229</v>
      </c>
      <c r="B27" s="2">
        <v>1417.12</v>
      </c>
      <c r="C27" s="2"/>
      <c r="D27" s="2" t="s">
        <v>229</v>
      </c>
      <c r="E27" s="2">
        <v>1417.12</v>
      </c>
      <c r="G27" s="2" t="s">
        <v>229</v>
      </c>
      <c r="H27" s="2">
        <v>1417.12</v>
      </c>
      <c r="I27" s="2"/>
      <c r="J27" s="2" t="s">
        <v>229</v>
      </c>
      <c r="K27" s="2">
        <v>1417.12</v>
      </c>
      <c r="M27" s="2" t="s">
        <v>229</v>
      </c>
      <c r="N27" s="2">
        <v>1417.12</v>
      </c>
      <c r="O27" s="2"/>
      <c r="P27" s="2" t="s">
        <v>229</v>
      </c>
      <c r="Q27" s="2">
        <v>1417.12</v>
      </c>
    </row>
    <row r="28" spans="1:17" x14ac:dyDescent="0.25">
      <c r="A28" s="2" t="s">
        <v>230</v>
      </c>
      <c r="B28" s="2">
        <f>B26+B27</f>
        <v>3834.7558720000002</v>
      </c>
      <c r="C28" s="2"/>
      <c r="D28" s="2" t="s">
        <v>230</v>
      </c>
      <c r="E28" s="2">
        <f>(E26+E27)</f>
        <v>4113.7196079999994</v>
      </c>
      <c r="G28" s="2" t="s">
        <v>230</v>
      </c>
      <c r="H28" s="2">
        <f>H26+H27</f>
        <v>3834.7558720000002</v>
      </c>
      <c r="I28" s="2"/>
      <c r="J28" s="2" t="s">
        <v>230</v>
      </c>
      <c r="K28" s="2">
        <f>(K26+K27)</f>
        <v>4113.7196079999994</v>
      </c>
      <c r="M28" s="2" t="s">
        <v>230</v>
      </c>
      <c r="N28" s="2">
        <f>N26+N27</f>
        <v>3834.7558720000002</v>
      </c>
      <c r="O28" s="2"/>
      <c r="P28" s="2" t="s">
        <v>230</v>
      </c>
      <c r="Q28" s="2">
        <f>(Q26+Q27)</f>
        <v>4113.7196079999994</v>
      </c>
    </row>
    <row r="29" spans="1:17" x14ac:dyDescent="0.25">
      <c r="A29" s="2" t="s">
        <v>231</v>
      </c>
      <c r="B29" s="2"/>
      <c r="C29" s="2"/>
      <c r="D29" s="2" t="s">
        <v>231</v>
      </c>
      <c r="E29" s="2"/>
      <c r="G29" s="2" t="s">
        <v>231</v>
      </c>
      <c r="H29" s="2"/>
      <c r="I29" s="2"/>
      <c r="J29" s="2" t="s">
        <v>231</v>
      </c>
      <c r="K29" s="2"/>
      <c r="M29" s="2" t="s">
        <v>231</v>
      </c>
      <c r="N29" s="2"/>
      <c r="O29" s="2"/>
      <c r="P29" s="2" t="s">
        <v>231</v>
      </c>
      <c r="Q29" s="2"/>
    </row>
    <row r="30" spans="1:17" x14ac:dyDescent="0.25">
      <c r="A30" s="2" t="s">
        <v>232</v>
      </c>
      <c r="B30" s="2">
        <f>(B28-B29)</f>
        <v>3834.7558720000002</v>
      </c>
      <c r="C30" s="2"/>
      <c r="D30" s="2" t="s">
        <v>232</v>
      </c>
      <c r="E30" s="2">
        <f>(E28-E29)</f>
        <v>4113.7196079999994</v>
      </c>
      <c r="G30" s="2" t="s">
        <v>232</v>
      </c>
      <c r="H30" s="2">
        <f>(H28-H29)</f>
        <v>3834.7558720000002</v>
      </c>
      <c r="I30" s="2"/>
      <c r="J30" s="2" t="s">
        <v>232</v>
      </c>
      <c r="K30" s="2">
        <f>(K28-K29)</f>
        <v>4113.7196079999994</v>
      </c>
      <c r="M30" s="2" t="s">
        <v>232</v>
      </c>
      <c r="N30" s="2">
        <f>(N28-N29)</f>
        <v>3834.7558720000002</v>
      </c>
      <c r="O30" s="2"/>
      <c r="P30" s="2" t="s">
        <v>232</v>
      </c>
      <c r="Q30" s="2">
        <f>(Q28-Q29)</f>
        <v>4113.7196079999994</v>
      </c>
    </row>
    <row r="31" spans="1:17" x14ac:dyDescent="0.25">
      <c r="A31" s="2"/>
      <c r="B31" s="2"/>
      <c r="C31" s="2"/>
      <c r="D31" s="2"/>
      <c r="E31" s="2"/>
      <c r="G31" s="2"/>
      <c r="H31" s="2"/>
      <c r="I31" s="2"/>
      <c r="J31" s="2"/>
      <c r="K31" s="2"/>
      <c r="M31" s="2"/>
      <c r="N31" s="2"/>
      <c r="O31" s="2"/>
      <c r="P31" s="2"/>
      <c r="Q31" s="2"/>
    </row>
    <row r="32" spans="1:17" x14ac:dyDescent="0.25">
      <c r="A32" s="2"/>
      <c r="B32" s="2"/>
      <c r="C32" s="2"/>
      <c r="D32" s="2" t="s">
        <v>233</v>
      </c>
      <c r="E32" s="2">
        <f>E30-B30</f>
        <v>278.96373599999924</v>
      </c>
      <c r="G32" s="2"/>
      <c r="H32" s="2"/>
      <c r="I32" s="2"/>
      <c r="J32" s="2" t="s">
        <v>233</v>
      </c>
      <c r="K32" s="2">
        <f>K30-H30</f>
        <v>278.96373599999924</v>
      </c>
      <c r="M32" s="2"/>
      <c r="N32" s="2"/>
      <c r="O32" s="2"/>
      <c r="P32" s="2" t="s">
        <v>233</v>
      </c>
      <c r="Q32" s="2">
        <f>Q30-N30</f>
        <v>278.96373599999924</v>
      </c>
    </row>
    <row r="35" spans="1:17" ht="18.75" x14ac:dyDescent="0.3">
      <c r="A35" s="137" t="s">
        <v>19</v>
      </c>
      <c r="B35" s="137"/>
      <c r="C35" s="2"/>
      <c r="D35" s="138"/>
      <c r="E35" s="138"/>
      <c r="G35" s="137" t="s">
        <v>20</v>
      </c>
      <c r="H35" s="138"/>
      <c r="I35" s="2"/>
      <c r="J35" s="138"/>
      <c r="K35" s="138"/>
      <c r="M35" s="137"/>
      <c r="N35" s="138"/>
      <c r="O35" s="2"/>
      <c r="P35" s="138"/>
      <c r="Q35" s="138"/>
    </row>
    <row r="36" spans="1:17" x14ac:dyDescent="0.25">
      <c r="A36" s="2"/>
      <c r="B36" s="2"/>
      <c r="C36" s="2"/>
      <c r="D36" s="2"/>
      <c r="E36" s="2"/>
      <c r="G36" s="2"/>
      <c r="H36" s="2"/>
      <c r="I36" s="2"/>
      <c r="J36" s="2"/>
      <c r="K36" s="2"/>
      <c r="M36" s="2"/>
      <c r="N36" s="2"/>
      <c r="O36" s="2"/>
      <c r="P36" s="2"/>
      <c r="Q36" s="2"/>
    </row>
    <row r="37" spans="1:17" x14ac:dyDescent="0.25">
      <c r="A37" s="2"/>
      <c r="B37" s="2"/>
      <c r="C37" s="2"/>
      <c r="D37" s="2" t="s">
        <v>222</v>
      </c>
      <c r="E37" s="2">
        <f>B39</f>
        <v>24700</v>
      </c>
      <c r="G37" s="2"/>
      <c r="H37" s="2"/>
      <c r="I37" s="2"/>
      <c r="J37" s="2" t="s">
        <v>222</v>
      </c>
      <c r="K37" s="2">
        <f>H39</f>
        <v>24700</v>
      </c>
      <c r="M37" s="2"/>
      <c r="N37" s="2"/>
      <c r="O37" s="2"/>
      <c r="P37" s="2" t="s">
        <v>222</v>
      </c>
      <c r="Q37" s="2">
        <f>N39</f>
        <v>24700</v>
      </c>
    </row>
    <row r="38" spans="1:17" x14ac:dyDescent="0.25">
      <c r="A38" s="2"/>
      <c r="B38" s="2"/>
      <c r="C38" s="2"/>
      <c r="D38" s="2" t="s">
        <v>223</v>
      </c>
      <c r="E38" s="2">
        <v>1306.01</v>
      </c>
      <c r="G38" s="2"/>
      <c r="H38" s="2"/>
      <c r="I38" s="2"/>
      <c r="J38" s="2" t="s">
        <v>223</v>
      </c>
      <c r="K38" s="2">
        <v>1306.01</v>
      </c>
      <c r="M38" s="2"/>
      <c r="N38" s="2"/>
      <c r="O38" s="2"/>
      <c r="P38" s="2" t="s">
        <v>223</v>
      </c>
      <c r="Q38" s="2">
        <v>1306.01</v>
      </c>
    </row>
    <row r="39" spans="1:17" x14ac:dyDescent="0.25">
      <c r="A39" s="2" t="s">
        <v>222</v>
      </c>
      <c r="B39" s="2">
        <f>12350*2</f>
        <v>24700</v>
      </c>
      <c r="C39" s="2"/>
      <c r="D39" s="2" t="s">
        <v>224</v>
      </c>
      <c r="E39" s="2">
        <f>E37+E38</f>
        <v>26006.01</v>
      </c>
      <c r="G39" s="2" t="s">
        <v>222</v>
      </c>
      <c r="H39" s="2">
        <f>12350*2</f>
        <v>24700</v>
      </c>
      <c r="I39" s="2"/>
      <c r="J39" s="2" t="s">
        <v>224</v>
      </c>
      <c r="K39" s="2">
        <f>K37+K38</f>
        <v>26006.01</v>
      </c>
      <c r="M39" s="2" t="s">
        <v>222</v>
      </c>
      <c r="N39" s="2">
        <f>12350*2</f>
        <v>24700</v>
      </c>
      <c r="O39" s="2"/>
      <c r="P39" s="2" t="s">
        <v>224</v>
      </c>
      <c r="Q39" s="2">
        <f>Q37+Q38</f>
        <v>26006.01</v>
      </c>
    </row>
    <row r="40" spans="1:17" x14ac:dyDescent="0.25">
      <c r="A40" s="2" t="s">
        <v>225</v>
      </c>
      <c r="B40" s="2">
        <v>13381.48</v>
      </c>
      <c r="C40" s="2"/>
      <c r="D40" s="2" t="s">
        <v>225</v>
      </c>
      <c r="E40" s="2">
        <v>13381.48</v>
      </c>
      <c r="G40" s="2" t="s">
        <v>225</v>
      </c>
      <c r="H40" s="2">
        <v>13381.48</v>
      </c>
      <c r="I40" s="2"/>
      <c r="J40" s="2" t="s">
        <v>225</v>
      </c>
      <c r="K40" s="2">
        <v>13381.48</v>
      </c>
      <c r="M40" s="2" t="s">
        <v>225</v>
      </c>
      <c r="N40" s="2">
        <v>13381.48</v>
      </c>
      <c r="O40" s="2"/>
      <c r="P40" s="2" t="s">
        <v>225</v>
      </c>
      <c r="Q40" s="2">
        <v>13381.48</v>
      </c>
    </row>
    <row r="41" spans="1:17" x14ac:dyDescent="0.25">
      <c r="A41" s="2" t="s">
        <v>226</v>
      </c>
      <c r="B41" s="2">
        <f>B39-B40</f>
        <v>11318.52</v>
      </c>
      <c r="C41" s="2"/>
      <c r="D41" s="2" t="s">
        <v>226</v>
      </c>
      <c r="E41" s="2">
        <f>(E39-E40)</f>
        <v>12624.529999999999</v>
      </c>
      <c r="G41" s="2" t="s">
        <v>226</v>
      </c>
      <c r="H41" s="2">
        <f>H39-H40</f>
        <v>11318.52</v>
      </c>
      <c r="I41" s="2"/>
      <c r="J41" s="2" t="s">
        <v>226</v>
      </c>
      <c r="K41" s="2">
        <f>(K39-K40)</f>
        <v>12624.529999999999</v>
      </c>
      <c r="M41" s="2" t="s">
        <v>226</v>
      </c>
      <c r="N41" s="2">
        <f>N39-N40</f>
        <v>11318.52</v>
      </c>
      <c r="O41" s="2"/>
      <c r="P41" s="2" t="s">
        <v>226</v>
      </c>
      <c r="Q41" s="2">
        <f>(Q39-Q40)</f>
        <v>12624.529999999999</v>
      </c>
    </row>
    <row r="42" spans="1:17" x14ac:dyDescent="0.25">
      <c r="A42" s="2" t="s">
        <v>227</v>
      </c>
      <c r="B42" s="3">
        <v>0.21360000000000001</v>
      </c>
      <c r="C42" s="2"/>
      <c r="D42" s="2" t="s">
        <v>227</v>
      </c>
      <c r="E42" s="3">
        <v>0.21360000000000001</v>
      </c>
      <c r="G42" s="2" t="s">
        <v>227</v>
      </c>
      <c r="H42" s="3">
        <v>0.21360000000000001</v>
      </c>
      <c r="I42" s="2"/>
      <c r="J42" s="2" t="s">
        <v>227</v>
      </c>
      <c r="K42" s="3">
        <v>0.21360000000000001</v>
      </c>
      <c r="M42" s="2" t="s">
        <v>227</v>
      </c>
      <c r="N42" s="3">
        <v>0.21360000000000001</v>
      </c>
      <c r="O42" s="2"/>
      <c r="P42" s="2" t="s">
        <v>227</v>
      </c>
      <c r="Q42" s="3">
        <v>0.21360000000000001</v>
      </c>
    </row>
    <row r="43" spans="1:17" x14ac:dyDescent="0.25">
      <c r="A43" s="2" t="s">
        <v>228</v>
      </c>
      <c r="B43" s="2">
        <f>B41*B42</f>
        <v>2417.6358720000003</v>
      </c>
      <c r="C43" s="2"/>
      <c r="D43" s="2" t="s">
        <v>228</v>
      </c>
      <c r="E43" s="2">
        <f>(E41*E42)</f>
        <v>2696.599608</v>
      </c>
      <c r="G43" s="2" t="s">
        <v>228</v>
      </c>
      <c r="H43" s="2">
        <f>H41*H42</f>
        <v>2417.6358720000003</v>
      </c>
      <c r="I43" s="2"/>
      <c r="J43" s="2" t="s">
        <v>228</v>
      </c>
      <c r="K43" s="2">
        <f>(K41*K42)</f>
        <v>2696.599608</v>
      </c>
      <c r="M43" s="2" t="s">
        <v>228</v>
      </c>
      <c r="N43" s="2">
        <f>N41*N42</f>
        <v>2417.6358720000003</v>
      </c>
      <c r="O43" s="2"/>
      <c r="P43" s="2" t="s">
        <v>228</v>
      </c>
      <c r="Q43" s="2">
        <f>(Q41*Q42)</f>
        <v>2696.599608</v>
      </c>
    </row>
    <row r="44" spans="1:17" x14ac:dyDescent="0.25">
      <c r="A44" s="2" t="s">
        <v>229</v>
      </c>
      <c r="B44" s="2">
        <v>1417.12</v>
      </c>
      <c r="C44" s="2"/>
      <c r="D44" s="2" t="s">
        <v>229</v>
      </c>
      <c r="E44" s="2">
        <v>1417.12</v>
      </c>
      <c r="G44" s="2" t="s">
        <v>229</v>
      </c>
      <c r="H44" s="2">
        <v>1417.12</v>
      </c>
      <c r="I44" s="2"/>
      <c r="J44" s="2" t="s">
        <v>229</v>
      </c>
      <c r="K44" s="2">
        <v>1417.12</v>
      </c>
      <c r="M44" s="2" t="s">
        <v>229</v>
      </c>
      <c r="N44" s="2">
        <v>1417.12</v>
      </c>
      <c r="O44" s="2"/>
      <c r="P44" s="2" t="s">
        <v>229</v>
      </c>
      <c r="Q44" s="2">
        <v>1417.12</v>
      </c>
    </row>
    <row r="45" spans="1:17" x14ac:dyDescent="0.25">
      <c r="A45" s="2" t="s">
        <v>230</v>
      </c>
      <c r="B45" s="2">
        <f>B43+B44</f>
        <v>3834.7558720000002</v>
      </c>
      <c r="C45" s="2"/>
      <c r="D45" s="2" t="s">
        <v>230</v>
      </c>
      <c r="E45" s="2">
        <f>(E43+E44)</f>
        <v>4113.7196079999994</v>
      </c>
      <c r="G45" s="2" t="s">
        <v>230</v>
      </c>
      <c r="H45" s="2">
        <f>H43+H44</f>
        <v>3834.7558720000002</v>
      </c>
      <c r="I45" s="2"/>
      <c r="J45" s="2" t="s">
        <v>230</v>
      </c>
      <c r="K45" s="2">
        <f>(K43+K44)</f>
        <v>4113.7196079999994</v>
      </c>
      <c r="M45" s="2" t="s">
        <v>230</v>
      </c>
      <c r="N45" s="2">
        <f>N43+N44</f>
        <v>3834.7558720000002</v>
      </c>
      <c r="O45" s="2"/>
      <c r="P45" s="2" t="s">
        <v>230</v>
      </c>
      <c r="Q45" s="2">
        <f>(Q43+Q44)</f>
        <v>4113.7196079999994</v>
      </c>
    </row>
    <row r="46" spans="1:17" x14ac:dyDescent="0.25">
      <c r="A46" s="2" t="s">
        <v>231</v>
      </c>
      <c r="B46" s="2"/>
      <c r="C46" s="2"/>
      <c r="D46" s="2" t="s">
        <v>231</v>
      </c>
      <c r="E46" s="2"/>
      <c r="G46" s="2" t="s">
        <v>231</v>
      </c>
      <c r="H46" s="2"/>
      <c r="I46" s="2"/>
      <c r="J46" s="2" t="s">
        <v>231</v>
      </c>
      <c r="K46" s="2"/>
      <c r="M46" s="2" t="s">
        <v>231</v>
      </c>
      <c r="N46" s="2"/>
      <c r="O46" s="2"/>
      <c r="P46" s="2" t="s">
        <v>231</v>
      </c>
      <c r="Q46" s="2"/>
    </row>
    <row r="47" spans="1:17" x14ac:dyDescent="0.25">
      <c r="A47" s="2" t="s">
        <v>232</v>
      </c>
      <c r="B47" s="2">
        <f>(B45-B46)</f>
        <v>3834.7558720000002</v>
      </c>
      <c r="C47" s="2"/>
      <c r="D47" s="2" t="s">
        <v>232</v>
      </c>
      <c r="E47" s="2">
        <f>(E45-E46)</f>
        <v>4113.7196079999994</v>
      </c>
      <c r="G47" s="2" t="s">
        <v>232</v>
      </c>
      <c r="H47" s="2">
        <f>(H45-H46)</f>
        <v>3834.7558720000002</v>
      </c>
      <c r="I47" s="2"/>
      <c r="J47" s="2" t="s">
        <v>232</v>
      </c>
      <c r="K47" s="2">
        <f>(K45-K46)</f>
        <v>4113.7196079999994</v>
      </c>
      <c r="M47" s="2" t="s">
        <v>232</v>
      </c>
      <c r="N47" s="2">
        <f>(N45-N46)</f>
        <v>3834.7558720000002</v>
      </c>
      <c r="O47" s="2"/>
      <c r="P47" s="2" t="s">
        <v>232</v>
      </c>
      <c r="Q47" s="2">
        <f>(Q45-Q46)</f>
        <v>4113.7196079999994</v>
      </c>
    </row>
    <row r="48" spans="1:17" x14ac:dyDescent="0.25">
      <c r="A48" s="2"/>
      <c r="B48" s="2"/>
      <c r="C48" s="2"/>
      <c r="D48" s="2"/>
      <c r="E48" s="2"/>
      <c r="G48" s="2"/>
      <c r="H48" s="2"/>
      <c r="I48" s="2"/>
      <c r="J48" s="2"/>
      <c r="K48" s="2"/>
      <c r="M48" s="2"/>
      <c r="N48" s="2"/>
      <c r="O48" s="2"/>
      <c r="P48" s="2"/>
      <c r="Q48" s="2"/>
    </row>
    <row r="49" spans="1:17" x14ac:dyDescent="0.25">
      <c r="A49" s="2"/>
      <c r="B49" s="2"/>
      <c r="C49" s="2"/>
      <c r="D49" s="2" t="s">
        <v>233</v>
      </c>
      <c r="E49" s="2">
        <f>E47-B47</f>
        <v>278.96373599999924</v>
      </c>
      <c r="G49" s="2"/>
      <c r="H49" s="2"/>
      <c r="I49" s="2"/>
      <c r="J49" s="2" t="s">
        <v>233</v>
      </c>
      <c r="K49" s="2">
        <f>K47-H47</f>
        <v>278.96373599999924</v>
      </c>
      <c r="M49" s="2"/>
      <c r="N49" s="2"/>
      <c r="O49" s="2"/>
      <c r="P49" s="2" t="s">
        <v>233</v>
      </c>
      <c r="Q49" s="2">
        <f>Q47-N47</f>
        <v>278.96373599999924</v>
      </c>
    </row>
    <row r="52" spans="1:17" ht="18.75" x14ac:dyDescent="0.3">
      <c r="A52" s="137" t="s">
        <v>22</v>
      </c>
      <c r="B52" s="137"/>
      <c r="C52" s="2"/>
      <c r="D52" s="138"/>
      <c r="E52" s="138"/>
    </row>
    <row r="53" spans="1:17" x14ac:dyDescent="0.25">
      <c r="A53" s="2"/>
      <c r="B53" s="2"/>
      <c r="C53" s="2"/>
      <c r="D53" s="2"/>
      <c r="E53" s="2"/>
    </row>
    <row r="54" spans="1:17" x14ac:dyDescent="0.25">
      <c r="A54" s="2"/>
      <c r="B54" s="2"/>
      <c r="C54" s="2"/>
      <c r="D54" s="2" t="s">
        <v>222</v>
      </c>
      <c r="E54" s="2">
        <f>B56</f>
        <v>24700</v>
      </c>
    </row>
    <row r="55" spans="1:17" x14ac:dyDescent="0.25">
      <c r="A55" s="2"/>
      <c r="B55" s="2"/>
      <c r="C55" s="2"/>
      <c r="D55" s="2" t="s">
        <v>223</v>
      </c>
      <c r="E55" s="2">
        <v>1306.01</v>
      </c>
    </row>
    <row r="56" spans="1:17" x14ac:dyDescent="0.25">
      <c r="A56" s="2" t="s">
        <v>222</v>
      </c>
      <c r="B56" s="2">
        <f>12350*2</f>
        <v>24700</v>
      </c>
      <c r="C56" s="2"/>
      <c r="D56" s="2" t="s">
        <v>224</v>
      </c>
      <c r="E56" s="2">
        <f>E54+E55</f>
        <v>26006.01</v>
      </c>
    </row>
    <row r="57" spans="1:17" x14ac:dyDescent="0.25">
      <c r="A57" s="2" t="s">
        <v>225</v>
      </c>
      <c r="B57" s="2">
        <v>13381.48</v>
      </c>
      <c r="C57" s="2"/>
      <c r="D57" s="2" t="s">
        <v>225</v>
      </c>
      <c r="E57" s="2">
        <v>13381.48</v>
      </c>
    </row>
    <row r="58" spans="1:17" x14ac:dyDescent="0.25">
      <c r="A58" s="2" t="s">
        <v>226</v>
      </c>
      <c r="B58" s="2">
        <f>B56-B57</f>
        <v>11318.52</v>
      </c>
      <c r="C58" s="2"/>
      <c r="D58" s="2" t="s">
        <v>226</v>
      </c>
      <c r="E58" s="2">
        <f>(E56-E57)</f>
        <v>12624.529999999999</v>
      </c>
    </row>
    <row r="59" spans="1:17" x14ac:dyDescent="0.25">
      <c r="A59" s="2" t="s">
        <v>227</v>
      </c>
      <c r="B59" s="3">
        <v>0.21360000000000001</v>
      </c>
      <c r="C59" s="2"/>
      <c r="D59" s="2" t="s">
        <v>227</v>
      </c>
      <c r="E59" s="3">
        <v>0.21360000000000001</v>
      </c>
    </row>
    <row r="60" spans="1:17" x14ac:dyDescent="0.25">
      <c r="A60" s="2" t="s">
        <v>228</v>
      </c>
      <c r="B60" s="2">
        <f>B58*B59</f>
        <v>2417.6358720000003</v>
      </c>
      <c r="C60" s="2"/>
      <c r="D60" s="2" t="s">
        <v>228</v>
      </c>
      <c r="E60" s="2">
        <f>(E58*E59)</f>
        <v>2696.599608</v>
      </c>
    </row>
    <row r="61" spans="1:17" x14ac:dyDescent="0.25">
      <c r="A61" s="2" t="s">
        <v>229</v>
      </c>
      <c r="B61" s="2">
        <v>1417.12</v>
      </c>
      <c r="C61" s="2"/>
      <c r="D61" s="2" t="s">
        <v>229</v>
      </c>
      <c r="E61" s="2">
        <v>1417.12</v>
      </c>
    </row>
    <row r="62" spans="1:17" x14ac:dyDescent="0.25">
      <c r="A62" s="2" t="s">
        <v>230</v>
      </c>
      <c r="B62" s="2">
        <f>B60+B61</f>
        <v>3834.7558720000002</v>
      </c>
      <c r="C62" s="2"/>
      <c r="D62" s="2" t="s">
        <v>230</v>
      </c>
      <c r="E62" s="2">
        <f>(E60+E61)</f>
        <v>4113.7196079999994</v>
      </c>
    </row>
    <row r="63" spans="1:17" x14ac:dyDescent="0.25">
      <c r="A63" s="2" t="s">
        <v>231</v>
      </c>
      <c r="B63" s="2"/>
      <c r="C63" s="2"/>
      <c r="D63" s="2" t="s">
        <v>231</v>
      </c>
      <c r="E63" s="2"/>
    </row>
    <row r="64" spans="1:17" x14ac:dyDescent="0.25">
      <c r="A64" s="2" t="s">
        <v>232</v>
      </c>
      <c r="B64" s="2">
        <f>(B62-B63)</f>
        <v>3834.7558720000002</v>
      </c>
      <c r="C64" s="2"/>
      <c r="D64" s="2" t="s">
        <v>232</v>
      </c>
      <c r="E64" s="2">
        <f>(E62-E63)</f>
        <v>4113.7196079999994</v>
      </c>
    </row>
    <row r="65" spans="1:5" x14ac:dyDescent="0.25">
      <c r="A65" s="2"/>
      <c r="B65" s="2"/>
      <c r="C65" s="2"/>
      <c r="D65" s="2"/>
      <c r="E65" s="2"/>
    </row>
    <row r="66" spans="1:5" x14ac:dyDescent="0.25">
      <c r="A66" s="2"/>
      <c r="B66" s="2"/>
      <c r="C66" s="2"/>
      <c r="D66" s="2" t="s">
        <v>233</v>
      </c>
      <c r="E66" s="2">
        <f>E64-B64</f>
        <v>278.96373599999924</v>
      </c>
    </row>
  </sheetData>
  <mergeCells count="20">
    <mergeCell ref="P1:Q1"/>
    <mergeCell ref="A1:B1"/>
    <mergeCell ref="D1:E1"/>
    <mergeCell ref="G1:H1"/>
    <mergeCell ref="J1:K1"/>
    <mergeCell ref="M1:N1"/>
    <mergeCell ref="J35:K35"/>
    <mergeCell ref="M35:N35"/>
    <mergeCell ref="P35:Q35"/>
    <mergeCell ref="A18:B18"/>
    <mergeCell ref="D18:E18"/>
    <mergeCell ref="G18:H18"/>
    <mergeCell ref="J18:K18"/>
    <mergeCell ref="M18:N18"/>
    <mergeCell ref="P18:Q18"/>
    <mergeCell ref="A52:B52"/>
    <mergeCell ref="D52:E52"/>
    <mergeCell ref="A35:B35"/>
    <mergeCell ref="D35:E35"/>
    <mergeCell ref="G35:H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3"/>
  <sheetViews>
    <sheetView topLeftCell="A22" workbookViewId="0">
      <selection activeCell="T7" sqref="T7"/>
    </sheetView>
  </sheetViews>
  <sheetFormatPr baseColWidth="10" defaultRowHeight="15" x14ac:dyDescent="0.25"/>
  <cols>
    <col min="1" max="1" width="7.85546875" customWidth="1"/>
    <col min="2" max="2" width="32" customWidth="1"/>
    <col min="3" max="3" width="29" customWidth="1"/>
    <col min="4" max="4" width="12.5703125" bestFit="1" customWidth="1"/>
    <col min="5" max="5" width="12.85546875" customWidth="1"/>
    <col min="6" max="6" width="14.7109375" customWidth="1"/>
    <col min="7" max="8" width="15.28515625" customWidth="1"/>
    <col min="9" max="9" width="11.42578125" hidden="1" customWidth="1"/>
    <col min="10" max="10" width="0.140625" hidden="1" customWidth="1"/>
    <col min="11" max="11" width="11.42578125" hidden="1" customWidth="1"/>
    <col min="14" max="14" width="26.28515625" customWidth="1"/>
  </cols>
  <sheetData>
    <row r="1" spans="1:14" x14ac:dyDescent="0.25">
      <c r="A1" s="130"/>
      <c r="B1" s="131"/>
      <c r="C1" s="121" t="s">
        <v>262</v>
      </c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2"/>
    </row>
    <row r="2" spans="1:14" x14ac:dyDescent="0.25">
      <c r="A2" s="132"/>
      <c r="B2" s="13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4"/>
    </row>
    <row r="3" spans="1:14" x14ac:dyDescent="0.25">
      <c r="A3" s="132"/>
      <c r="B3" s="133"/>
      <c r="C3" s="135" t="s">
        <v>261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6"/>
    </row>
    <row r="4" spans="1:14" x14ac:dyDescent="0.25">
      <c r="A4" s="132"/>
      <c r="B4" s="133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</row>
    <row r="5" spans="1:14" x14ac:dyDescent="0.25">
      <c r="A5" s="132"/>
      <c r="B5" s="133"/>
      <c r="C5" s="125" t="s">
        <v>263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6"/>
    </row>
    <row r="6" spans="1:14" x14ac:dyDescent="0.25">
      <c r="A6" s="127" t="s">
        <v>274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</row>
    <row r="7" spans="1:14" ht="30" x14ac:dyDescent="0.25">
      <c r="A7" s="16" t="s">
        <v>1</v>
      </c>
      <c r="B7" s="17" t="s">
        <v>2</v>
      </c>
      <c r="C7" s="17" t="s">
        <v>3</v>
      </c>
      <c r="D7" s="17" t="s">
        <v>4</v>
      </c>
      <c r="E7" s="18" t="s">
        <v>5</v>
      </c>
      <c r="F7" s="18" t="s">
        <v>6</v>
      </c>
      <c r="G7" s="18" t="s">
        <v>23</v>
      </c>
      <c r="H7" s="18" t="s">
        <v>0</v>
      </c>
      <c r="I7" s="17" t="s">
        <v>7</v>
      </c>
      <c r="J7" s="17" t="s">
        <v>8</v>
      </c>
      <c r="K7" s="17" t="s">
        <v>9</v>
      </c>
      <c r="L7" s="17" t="s">
        <v>10</v>
      </c>
      <c r="M7" s="17" t="s">
        <v>11</v>
      </c>
      <c r="N7" s="19" t="s">
        <v>264</v>
      </c>
    </row>
    <row r="8" spans="1:14" ht="28.5" customHeight="1" x14ac:dyDescent="0.25">
      <c r="A8" s="20">
        <v>1</v>
      </c>
      <c r="B8" s="10" t="s">
        <v>24</v>
      </c>
      <c r="C8" s="10" t="s">
        <v>25</v>
      </c>
      <c r="D8" s="12">
        <v>26527</v>
      </c>
      <c r="E8" s="13">
        <f>D8*2/30.4</f>
        <v>1745.1973684210527</v>
      </c>
      <c r="F8" s="40">
        <f>31+30+31+31+28+31</f>
        <v>182</v>
      </c>
      <c r="G8" s="11">
        <f>F8*5/365</f>
        <v>2.493150684931507</v>
      </c>
      <c r="H8" s="12">
        <f>E8*G8</f>
        <v>4351.040014419611</v>
      </c>
      <c r="I8" s="11">
        <f>F8*15/365*96.22</f>
        <v>719.67287671232873</v>
      </c>
      <c r="J8" s="13">
        <f>H8-I8</f>
        <v>3631.3671377072824</v>
      </c>
      <c r="K8" s="10"/>
      <c r="L8" s="12">
        <v>1089.4110000000019</v>
      </c>
      <c r="M8" s="13">
        <f>H8-L8</f>
        <v>3261.6290144196091</v>
      </c>
      <c r="N8" s="21"/>
    </row>
    <row r="9" spans="1:14" ht="28.5" customHeight="1" x14ac:dyDescent="0.25">
      <c r="A9" s="20">
        <v>2</v>
      </c>
      <c r="B9" s="10" t="s">
        <v>26</v>
      </c>
      <c r="C9" s="10" t="s">
        <v>27</v>
      </c>
      <c r="D9" s="12">
        <v>8771</v>
      </c>
      <c r="E9" s="13">
        <f t="shared" ref="E9:E22" si="0">D9*2/30.4</f>
        <v>577.03947368421052</v>
      </c>
      <c r="F9" s="40">
        <f t="shared" ref="F9:F22" si="1">31+30+31+31+28+31</f>
        <v>182</v>
      </c>
      <c r="G9" s="11">
        <f t="shared" ref="G9:G22" si="2">F9*5/365</f>
        <v>2.493150684931507</v>
      </c>
      <c r="H9" s="12">
        <f t="shared" ref="H9:H22" si="3">E9*G9</f>
        <v>1438.6463590483058</v>
      </c>
      <c r="I9" s="11">
        <f t="shared" ref="I9:I22" si="4">F9*15/365*96.22</f>
        <v>719.67287671232873</v>
      </c>
      <c r="J9" s="13">
        <f t="shared" ref="J9:J21" si="5">H9-I9</f>
        <v>718.97348233597711</v>
      </c>
      <c r="K9" s="10"/>
      <c r="L9" s="12">
        <v>153.57273582696462</v>
      </c>
      <c r="M9" s="13">
        <f t="shared" ref="M9:M21" si="6">H9-L9</f>
        <v>1285.0736232213412</v>
      </c>
      <c r="N9" s="21"/>
    </row>
    <row r="10" spans="1:14" ht="28.5" customHeight="1" x14ac:dyDescent="0.25">
      <c r="A10" s="20">
        <v>3</v>
      </c>
      <c r="B10" s="10" t="s">
        <v>28</v>
      </c>
      <c r="C10" s="10" t="s">
        <v>29</v>
      </c>
      <c r="D10" s="12">
        <v>8618.77</v>
      </c>
      <c r="E10" s="13">
        <f t="shared" si="0"/>
        <v>567.02434210526326</v>
      </c>
      <c r="F10" s="40">
        <f t="shared" si="1"/>
        <v>182</v>
      </c>
      <c r="G10" s="11">
        <f t="shared" si="2"/>
        <v>2.493150684931507</v>
      </c>
      <c r="H10" s="12">
        <f t="shared" si="3"/>
        <v>1413.6771268925743</v>
      </c>
      <c r="I10" s="11">
        <f t="shared" si="4"/>
        <v>719.67287671232873</v>
      </c>
      <c r="J10" s="13">
        <f t="shared" si="5"/>
        <v>694.00425018024555</v>
      </c>
      <c r="K10" s="10"/>
      <c r="L10" s="12">
        <v>148.23840000000018</v>
      </c>
      <c r="M10" s="13">
        <f t="shared" si="6"/>
        <v>1265.4387268925741</v>
      </c>
      <c r="N10" s="21"/>
    </row>
    <row r="11" spans="1:14" ht="28.5" customHeight="1" x14ac:dyDescent="0.25">
      <c r="A11" s="20">
        <v>4</v>
      </c>
      <c r="B11" s="10" t="s">
        <v>30</v>
      </c>
      <c r="C11" s="10" t="s">
        <v>31</v>
      </c>
      <c r="D11" s="12">
        <v>7361.35</v>
      </c>
      <c r="E11" s="13">
        <f t="shared" si="0"/>
        <v>484.29934210526318</v>
      </c>
      <c r="F11" s="40">
        <f t="shared" si="1"/>
        <v>182</v>
      </c>
      <c r="G11" s="11">
        <f t="shared" si="2"/>
        <v>2.493150684931507</v>
      </c>
      <c r="H11" s="12">
        <f t="shared" si="3"/>
        <v>1207.4312364816151</v>
      </c>
      <c r="I11" s="11">
        <f t="shared" si="4"/>
        <v>719.67287671232873</v>
      </c>
      <c r="J11" s="13">
        <f t="shared" si="5"/>
        <v>487.75835976928636</v>
      </c>
      <c r="K11" s="10"/>
      <c r="L11" s="12">
        <v>104.18553599999996</v>
      </c>
      <c r="M11" s="13">
        <f t="shared" si="6"/>
        <v>1103.2457004816151</v>
      </c>
      <c r="N11" s="21"/>
    </row>
    <row r="12" spans="1:14" ht="28.5" customHeight="1" x14ac:dyDescent="0.25">
      <c r="A12" s="20">
        <v>5</v>
      </c>
      <c r="B12" s="10" t="s">
        <v>32</v>
      </c>
      <c r="C12" s="10" t="s">
        <v>33</v>
      </c>
      <c r="D12" s="12">
        <v>6111.18</v>
      </c>
      <c r="E12" s="13">
        <f t="shared" si="0"/>
        <v>402.05131578947373</v>
      </c>
      <c r="F12" s="40">
        <f t="shared" si="1"/>
        <v>182</v>
      </c>
      <c r="G12" s="11">
        <f t="shared" si="2"/>
        <v>2.493150684931507</v>
      </c>
      <c r="H12" s="12">
        <f t="shared" si="3"/>
        <v>1002.3745133381401</v>
      </c>
      <c r="I12" s="11">
        <f t="shared" si="4"/>
        <v>719.67287671232873</v>
      </c>
      <c r="J12" s="13">
        <f t="shared" si="5"/>
        <v>282.70163662581137</v>
      </c>
      <c r="K12" s="10"/>
      <c r="L12" s="12">
        <v>50.659840000000258</v>
      </c>
      <c r="M12" s="13">
        <f t="shared" si="6"/>
        <v>951.71467333813985</v>
      </c>
      <c r="N12" s="21"/>
    </row>
    <row r="13" spans="1:14" ht="28.5" customHeight="1" x14ac:dyDescent="0.25">
      <c r="A13" s="20">
        <v>6</v>
      </c>
      <c r="B13" s="10" t="s">
        <v>34</v>
      </c>
      <c r="C13" s="10" t="s">
        <v>35</v>
      </c>
      <c r="D13" s="12">
        <v>6111.18</v>
      </c>
      <c r="E13" s="13">
        <f t="shared" si="0"/>
        <v>402.05131578947373</v>
      </c>
      <c r="F13" s="40">
        <f t="shared" si="1"/>
        <v>182</v>
      </c>
      <c r="G13" s="11">
        <f t="shared" si="2"/>
        <v>2.493150684931507</v>
      </c>
      <c r="H13" s="12">
        <f t="shared" si="3"/>
        <v>1002.3745133381401</v>
      </c>
      <c r="I13" s="11">
        <f t="shared" si="4"/>
        <v>719.67287671232873</v>
      </c>
      <c r="J13" s="13">
        <f t="shared" si="5"/>
        <v>282.70163662581137</v>
      </c>
      <c r="K13" s="10"/>
      <c r="L13" s="12">
        <v>50.659840000000258</v>
      </c>
      <c r="M13" s="13">
        <f t="shared" si="6"/>
        <v>951.71467333813985</v>
      </c>
      <c r="N13" s="21"/>
    </row>
    <row r="14" spans="1:14" ht="28.5" customHeight="1" x14ac:dyDescent="0.25">
      <c r="A14" s="20">
        <v>7</v>
      </c>
      <c r="B14" s="10" t="s">
        <v>36</v>
      </c>
      <c r="C14" s="41" t="s">
        <v>37</v>
      </c>
      <c r="D14" s="12">
        <v>6111.18</v>
      </c>
      <c r="E14" s="13">
        <f t="shared" si="0"/>
        <v>402.05131578947373</v>
      </c>
      <c r="F14" s="40">
        <f t="shared" si="1"/>
        <v>182</v>
      </c>
      <c r="G14" s="11">
        <f t="shared" si="2"/>
        <v>2.493150684931507</v>
      </c>
      <c r="H14" s="12">
        <f t="shared" si="3"/>
        <v>1002.3745133381401</v>
      </c>
      <c r="I14" s="11">
        <f t="shared" si="4"/>
        <v>719.67287671232873</v>
      </c>
      <c r="J14" s="13">
        <f t="shared" si="5"/>
        <v>282.70163662581137</v>
      </c>
      <c r="K14" s="10"/>
      <c r="L14" s="12">
        <v>50.659840000000258</v>
      </c>
      <c r="M14" s="13">
        <f t="shared" si="6"/>
        <v>951.71467333813985</v>
      </c>
      <c r="N14" s="21"/>
    </row>
    <row r="15" spans="1:14" ht="28.5" customHeight="1" x14ac:dyDescent="0.25">
      <c r="A15" s="20">
        <v>8</v>
      </c>
      <c r="B15" s="10" t="s">
        <v>38</v>
      </c>
      <c r="C15" s="10" t="s">
        <v>39</v>
      </c>
      <c r="D15" s="12">
        <v>6358</v>
      </c>
      <c r="E15" s="13">
        <f t="shared" si="0"/>
        <v>418.28947368421052</v>
      </c>
      <c r="F15" s="40">
        <f t="shared" si="1"/>
        <v>182</v>
      </c>
      <c r="G15" s="11">
        <f t="shared" si="2"/>
        <v>2.493150684931507</v>
      </c>
      <c r="H15" s="12">
        <f t="shared" si="3"/>
        <v>1042.858687815429</v>
      </c>
      <c r="I15" s="11">
        <f t="shared" si="4"/>
        <v>719.67287671232873</v>
      </c>
      <c r="J15" s="13">
        <f t="shared" si="5"/>
        <v>323.18581110310026</v>
      </c>
      <c r="K15" s="10"/>
      <c r="L15" s="12">
        <v>57.804897349675457</v>
      </c>
      <c r="M15" s="13">
        <f t="shared" si="6"/>
        <v>985.05379046575354</v>
      </c>
      <c r="N15" s="21"/>
    </row>
    <row r="16" spans="1:14" ht="28.5" customHeight="1" x14ac:dyDescent="0.25">
      <c r="A16" s="20">
        <v>9</v>
      </c>
      <c r="B16" s="10" t="s">
        <v>40</v>
      </c>
      <c r="C16" s="10" t="s">
        <v>41</v>
      </c>
      <c r="D16" s="12">
        <v>6111.18</v>
      </c>
      <c r="E16" s="13">
        <f t="shared" si="0"/>
        <v>402.05131578947373</v>
      </c>
      <c r="F16" s="40">
        <f t="shared" si="1"/>
        <v>182</v>
      </c>
      <c r="G16" s="11">
        <f t="shared" si="2"/>
        <v>2.493150684931507</v>
      </c>
      <c r="H16" s="12">
        <f t="shared" si="3"/>
        <v>1002.3745133381401</v>
      </c>
      <c r="I16" s="11">
        <f t="shared" si="4"/>
        <v>719.67287671232873</v>
      </c>
      <c r="J16" s="13">
        <f t="shared" si="5"/>
        <v>282.70163662581137</v>
      </c>
      <c r="K16" s="10"/>
      <c r="L16" s="12">
        <v>50.659840000000258</v>
      </c>
      <c r="M16" s="13">
        <f t="shared" si="6"/>
        <v>951.71467333813985</v>
      </c>
      <c r="N16" s="21"/>
    </row>
    <row r="17" spans="1:14" ht="28.5" customHeight="1" x14ac:dyDescent="0.25">
      <c r="A17" s="20">
        <v>10</v>
      </c>
      <c r="B17" s="10" t="s">
        <v>42</v>
      </c>
      <c r="C17" s="10" t="s">
        <v>43</v>
      </c>
      <c r="D17" s="12">
        <v>6111.18</v>
      </c>
      <c r="E17" s="13">
        <f t="shared" si="0"/>
        <v>402.05131578947373</v>
      </c>
      <c r="F17" s="40">
        <f t="shared" si="1"/>
        <v>182</v>
      </c>
      <c r="G17" s="11">
        <f t="shared" si="2"/>
        <v>2.493150684931507</v>
      </c>
      <c r="H17" s="12">
        <f t="shared" si="3"/>
        <v>1002.3745133381401</v>
      </c>
      <c r="I17" s="11">
        <f t="shared" si="4"/>
        <v>719.67287671232873</v>
      </c>
      <c r="J17" s="13">
        <f t="shared" si="5"/>
        <v>282.70163662581137</v>
      </c>
      <c r="K17" s="10"/>
      <c r="L17" s="12">
        <v>50.659840000000258</v>
      </c>
      <c r="M17" s="13">
        <f t="shared" si="6"/>
        <v>951.71467333813985</v>
      </c>
      <c r="N17" s="21"/>
    </row>
    <row r="18" spans="1:14" ht="28.5" customHeight="1" x14ac:dyDescent="0.25">
      <c r="A18" s="20">
        <v>11</v>
      </c>
      <c r="B18" s="10" t="s">
        <v>44</v>
      </c>
      <c r="C18" s="10" t="s">
        <v>45</v>
      </c>
      <c r="D18" s="12">
        <v>6111.18</v>
      </c>
      <c r="E18" s="13">
        <f t="shared" si="0"/>
        <v>402.05131578947373</v>
      </c>
      <c r="F18" s="40">
        <f t="shared" si="1"/>
        <v>182</v>
      </c>
      <c r="G18" s="11">
        <f t="shared" si="2"/>
        <v>2.493150684931507</v>
      </c>
      <c r="H18" s="12">
        <f t="shared" si="3"/>
        <v>1002.3745133381401</v>
      </c>
      <c r="I18" s="11">
        <f t="shared" si="4"/>
        <v>719.67287671232873</v>
      </c>
      <c r="J18" s="13">
        <f t="shared" si="5"/>
        <v>282.70163662581137</v>
      </c>
      <c r="K18" s="10"/>
      <c r="L18" s="12">
        <v>50.659840000000258</v>
      </c>
      <c r="M18" s="13">
        <f t="shared" si="6"/>
        <v>951.71467333813985</v>
      </c>
      <c r="N18" s="21"/>
    </row>
    <row r="19" spans="1:14" ht="28.5" customHeight="1" x14ac:dyDescent="0.25">
      <c r="A19" s="20">
        <v>12</v>
      </c>
      <c r="B19" s="10" t="s">
        <v>46</v>
      </c>
      <c r="C19" s="10" t="s">
        <v>47</v>
      </c>
      <c r="D19" s="12">
        <v>3821.65</v>
      </c>
      <c r="E19" s="13">
        <f t="shared" si="0"/>
        <v>251.42434210526318</v>
      </c>
      <c r="F19" s="40">
        <f t="shared" si="1"/>
        <v>182</v>
      </c>
      <c r="G19" s="11">
        <f t="shared" si="2"/>
        <v>2.493150684931507</v>
      </c>
      <c r="H19" s="12">
        <f t="shared" si="3"/>
        <v>626.83877072819041</v>
      </c>
      <c r="I19" s="11">
        <f t="shared" si="4"/>
        <v>719.67287671232873</v>
      </c>
      <c r="J19" s="13"/>
      <c r="K19" s="10"/>
      <c r="L19" s="12"/>
      <c r="M19" s="13">
        <f t="shared" si="6"/>
        <v>626.83877072819041</v>
      </c>
      <c r="N19" s="21"/>
    </row>
    <row r="20" spans="1:14" ht="28.5" customHeight="1" x14ac:dyDescent="0.25">
      <c r="A20" s="20">
        <v>13</v>
      </c>
      <c r="B20" s="10" t="s">
        <v>48</v>
      </c>
      <c r="C20" s="10" t="s">
        <v>49</v>
      </c>
      <c r="D20" s="12">
        <v>5436.85</v>
      </c>
      <c r="E20" s="13">
        <f t="shared" si="0"/>
        <v>357.68750000000006</v>
      </c>
      <c r="F20" s="40">
        <f t="shared" si="1"/>
        <v>182</v>
      </c>
      <c r="G20" s="11">
        <f t="shared" si="2"/>
        <v>2.493150684931507</v>
      </c>
      <c r="H20" s="12">
        <f t="shared" si="3"/>
        <v>891.76883561643854</v>
      </c>
      <c r="I20" s="11">
        <f t="shared" si="4"/>
        <v>719.67287671232873</v>
      </c>
      <c r="J20" s="13">
        <f t="shared" si="5"/>
        <v>172.09595890410981</v>
      </c>
      <c r="K20" s="10"/>
      <c r="L20" s="12">
        <v>27.535353424657615</v>
      </c>
      <c r="M20" s="13">
        <f t="shared" si="6"/>
        <v>864.23348219178092</v>
      </c>
      <c r="N20" s="21"/>
    </row>
    <row r="21" spans="1:14" ht="28.5" customHeight="1" x14ac:dyDescent="0.25">
      <c r="A21" s="20">
        <v>14</v>
      </c>
      <c r="B21" s="10" t="s">
        <v>50</v>
      </c>
      <c r="C21" s="10" t="s">
        <v>49</v>
      </c>
      <c r="D21" s="12">
        <v>4559.9799999999996</v>
      </c>
      <c r="E21" s="13">
        <f t="shared" si="0"/>
        <v>299.99868421052628</v>
      </c>
      <c r="F21" s="40">
        <f t="shared" si="1"/>
        <v>182</v>
      </c>
      <c r="G21" s="11">
        <f t="shared" si="2"/>
        <v>2.493150684931507</v>
      </c>
      <c r="H21" s="12">
        <f t="shared" si="3"/>
        <v>747.94192501802445</v>
      </c>
      <c r="I21" s="11">
        <f t="shared" si="4"/>
        <v>719.67287671232873</v>
      </c>
      <c r="J21" s="13">
        <f t="shared" si="5"/>
        <v>28.269048305695719</v>
      </c>
      <c r="K21" s="10"/>
      <c r="L21" s="12">
        <v>3.0756724556597419</v>
      </c>
      <c r="M21" s="13">
        <f t="shared" si="6"/>
        <v>744.86625256236471</v>
      </c>
      <c r="N21" s="21"/>
    </row>
    <row r="22" spans="1:14" ht="28.5" customHeight="1" x14ac:dyDescent="0.25">
      <c r="A22" s="47">
        <v>15</v>
      </c>
      <c r="B22" s="10" t="s">
        <v>51</v>
      </c>
      <c r="C22" s="10" t="s">
        <v>52</v>
      </c>
      <c r="D22" s="12">
        <v>3154.01</v>
      </c>
      <c r="E22" s="13">
        <f t="shared" si="0"/>
        <v>207.50065789473686</v>
      </c>
      <c r="F22" s="40">
        <f t="shared" si="1"/>
        <v>182</v>
      </c>
      <c r="G22" s="11">
        <f t="shared" si="2"/>
        <v>2.493150684931507</v>
      </c>
      <c r="H22" s="12">
        <f t="shared" si="3"/>
        <v>517.33040735400152</v>
      </c>
      <c r="I22" s="11">
        <f t="shared" si="4"/>
        <v>719.67287671232873</v>
      </c>
      <c r="J22" s="13"/>
      <c r="K22" s="10"/>
      <c r="L22" s="11"/>
      <c r="M22" s="13">
        <f>H22-L22</f>
        <v>517.33040735400152</v>
      </c>
      <c r="N22" s="21"/>
    </row>
    <row r="23" spans="1:14" x14ac:dyDescent="0.25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5"/>
    </row>
    <row r="24" spans="1:14" x14ac:dyDescent="0.25">
      <c r="A24" s="48" t="s">
        <v>271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50"/>
    </row>
    <row r="25" spans="1:14" ht="28.5" customHeight="1" x14ac:dyDescent="0.25">
      <c r="A25" s="20">
        <v>1</v>
      </c>
      <c r="B25" s="10" t="s">
        <v>53</v>
      </c>
      <c r="C25" s="41" t="s">
        <v>54</v>
      </c>
      <c r="D25" s="12">
        <v>10540.39</v>
      </c>
      <c r="E25" s="13">
        <f t="shared" ref="E25:E28" si="7">D25*2/30.4</f>
        <v>693.44671052631577</v>
      </c>
      <c r="F25" s="40">
        <f>31+30+31+31+28+31</f>
        <v>182</v>
      </c>
      <c r="G25" s="42">
        <f t="shared" ref="G25:G28" si="8">F25*5/365</f>
        <v>2.493150684931507</v>
      </c>
      <c r="H25" s="12">
        <f>E25*G25</f>
        <v>1728.8671413121847</v>
      </c>
      <c r="I25" s="11">
        <f>F25*15/365*96.22</f>
        <v>719.67287671232873</v>
      </c>
      <c r="J25" s="13">
        <f>H25-I25</f>
        <v>1009.194264599856</v>
      </c>
      <c r="K25" s="11"/>
      <c r="L25" s="12">
        <v>215.56389491852951</v>
      </c>
      <c r="M25" s="13">
        <f t="shared" ref="M25:M43" si="9">H25-L25</f>
        <v>1513.3032463936552</v>
      </c>
      <c r="N25" s="21"/>
    </row>
    <row r="26" spans="1:14" ht="28.5" customHeight="1" x14ac:dyDescent="0.25">
      <c r="A26" s="20">
        <v>2</v>
      </c>
      <c r="B26" s="10" t="s">
        <v>55</v>
      </c>
      <c r="C26" s="10" t="s">
        <v>56</v>
      </c>
      <c r="D26" s="12">
        <v>7375</v>
      </c>
      <c r="E26" s="13">
        <f t="shared" si="7"/>
        <v>485.19736842105266</v>
      </c>
      <c r="F26" s="40">
        <f t="shared" ref="F26:F28" si="10">31+30+31+31+28+31</f>
        <v>182</v>
      </c>
      <c r="G26" s="42">
        <f t="shared" si="8"/>
        <v>2.493150684931507</v>
      </c>
      <c r="H26" s="12">
        <f t="shared" ref="H26:H28" si="11">E26*G26</f>
        <v>1209.6701514059123</v>
      </c>
      <c r="I26" s="11">
        <f t="shared" ref="I26:I28" si="12">F26*15/365*96.22</f>
        <v>719.67287671232873</v>
      </c>
      <c r="J26" s="13">
        <f t="shared" ref="J26:J28" si="13">H26-I26</f>
        <v>489.99727469358356</v>
      </c>
      <c r="K26" s="11"/>
      <c r="L26" s="12">
        <v>104.6634178745494</v>
      </c>
      <c r="M26" s="13">
        <f t="shared" si="9"/>
        <v>1105.0067335313629</v>
      </c>
      <c r="N26" s="21"/>
    </row>
    <row r="27" spans="1:14" ht="28.5" customHeight="1" thickBot="1" x14ac:dyDescent="0.3">
      <c r="A27" s="22">
        <v>3</v>
      </c>
      <c r="B27" s="27" t="s">
        <v>57</v>
      </c>
      <c r="C27" s="27" t="s">
        <v>58</v>
      </c>
      <c r="D27" s="29">
        <v>6111.18</v>
      </c>
      <c r="E27" s="30">
        <f t="shared" si="7"/>
        <v>402.05131578947373</v>
      </c>
      <c r="F27" s="52">
        <f t="shared" si="10"/>
        <v>182</v>
      </c>
      <c r="G27" s="53">
        <f t="shared" si="8"/>
        <v>2.493150684931507</v>
      </c>
      <c r="H27" s="29">
        <f t="shared" si="11"/>
        <v>1002.3745133381401</v>
      </c>
      <c r="I27" s="28">
        <f t="shared" si="12"/>
        <v>719.67287671232873</v>
      </c>
      <c r="J27" s="30">
        <f t="shared" si="13"/>
        <v>282.70163662581137</v>
      </c>
      <c r="K27" s="27"/>
      <c r="L27" s="29">
        <v>50.659840000000258</v>
      </c>
      <c r="M27" s="30">
        <f t="shared" si="9"/>
        <v>951.71467333813985</v>
      </c>
      <c r="N27" s="31"/>
    </row>
    <row r="28" spans="1:14" ht="28.5" customHeight="1" x14ac:dyDescent="0.25">
      <c r="A28" s="54">
        <v>4</v>
      </c>
      <c r="B28" s="55" t="s">
        <v>59</v>
      </c>
      <c r="C28" s="55" t="s">
        <v>60</v>
      </c>
      <c r="D28" s="56">
        <v>4907.08</v>
      </c>
      <c r="E28" s="57">
        <f t="shared" si="7"/>
        <v>322.83421052631581</v>
      </c>
      <c r="F28" s="58">
        <f t="shared" si="10"/>
        <v>182</v>
      </c>
      <c r="G28" s="59">
        <f t="shared" si="8"/>
        <v>2.493150684931507</v>
      </c>
      <c r="H28" s="56">
        <f t="shared" si="11"/>
        <v>804.87433309300661</v>
      </c>
      <c r="I28" s="60">
        <f t="shared" si="12"/>
        <v>719.67287671232873</v>
      </c>
      <c r="J28" s="57">
        <f t="shared" si="13"/>
        <v>85.201456380677882</v>
      </c>
      <c r="K28" s="55"/>
      <c r="L28" s="56">
        <v>13.632000000000062</v>
      </c>
      <c r="M28" s="57">
        <f t="shared" si="9"/>
        <v>791.24233309300655</v>
      </c>
      <c r="N28" s="61"/>
    </row>
    <row r="29" spans="1:14" x14ac:dyDescent="0.25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9"/>
    </row>
    <row r="30" spans="1:14" x14ac:dyDescent="0.25">
      <c r="A30" s="127" t="s">
        <v>272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9"/>
    </row>
    <row r="31" spans="1:14" ht="28.5" customHeight="1" x14ac:dyDescent="0.25">
      <c r="A31" s="47">
        <v>1</v>
      </c>
      <c r="B31" s="10" t="s">
        <v>61</v>
      </c>
      <c r="C31" s="10" t="s">
        <v>62</v>
      </c>
      <c r="D31" s="12">
        <v>8360</v>
      </c>
      <c r="E31" s="13">
        <f>D31*2/30.4</f>
        <v>550</v>
      </c>
      <c r="F31" s="40">
        <f>31+30+31+31+28+31</f>
        <v>182</v>
      </c>
      <c r="G31" s="11">
        <f t="shared" ref="G31:G33" si="14">F31*5/365</f>
        <v>2.493150684931507</v>
      </c>
      <c r="H31" s="12">
        <f>E31*G31</f>
        <v>1371.2328767123288</v>
      </c>
      <c r="I31" s="11">
        <f>F31*15/365*96.22</f>
        <v>719.67287671232873</v>
      </c>
      <c r="J31" s="13">
        <f>H31-I31</f>
        <v>651.56000000000006</v>
      </c>
      <c r="K31" s="10"/>
      <c r="L31" s="12">
        <v>193.17321600000059</v>
      </c>
      <c r="M31" s="13">
        <f t="shared" si="9"/>
        <v>1178.0596607123282</v>
      </c>
      <c r="N31" s="21"/>
    </row>
    <row r="32" spans="1:14" ht="28.5" customHeight="1" x14ac:dyDescent="0.25">
      <c r="A32" s="47">
        <v>2</v>
      </c>
      <c r="B32" s="10" t="s">
        <v>63</v>
      </c>
      <c r="C32" s="10" t="s">
        <v>64</v>
      </c>
      <c r="D32" s="12">
        <v>4104.42</v>
      </c>
      <c r="E32" s="13">
        <f t="shared" ref="E32:E33" si="15">D32*2/30.4</f>
        <v>270.02763157894736</v>
      </c>
      <c r="F32" s="40">
        <f t="shared" ref="F32:F33" si="16">31+30+31+31+28+31</f>
        <v>182</v>
      </c>
      <c r="G32" s="11">
        <f t="shared" si="14"/>
        <v>2.493150684931507</v>
      </c>
      <c r="H32" s="12">
        <f t="shared" ref="H32:H33" si="17">E32*G32</f>
        <v>673.21957462148521</v>
      </c>
      <c r="I32" s="11">
        <f t="shared" ref="I32:I33" si="18">F32*15/365*96.22</f>
        <v>719.67287671232873</v>
      </c>
      <c r="J32" s="13"/>
      <c r="K32" s="10"/>
      <c r="L32" s="12"/>
      <c r="M32" s="13">
        <f t="shared" si="9"/>
        <v>673.21957462148521</v>
      </c>
      <c r="N32" s="21"/>
    </row>
    <row r="33" spans="1:14" ht="28.5" customHeight="1" x14ac:dyDescent="0.25">
      <c r="A33" s="47">
        <v>3</v>
      </c>
      <c r="B33" s="10" t="s">
        <v>65</v>
      </c>
      <c r="C33" s="10" t="s">
        <v>66</v>
      </c>
      <c r="D33" s="12">
        <v>7571</v>
      </c>
      <c r="E33" s="13">
        <f t="shared" si="15"/>
        <v>498.09210526315792</v>
      </c>
      <c r="F33" s="40">
        <f t="shared" si="16"/>
        <v>182</v>
      </c>
      <c r="G33" s="11">
        <f t="shared" si="14"/>
        <v>2.493150684931507</v>
      </c>
      <c r="H33" s="12">
        <f t="shared" si="17"/>
        <v>1241.8186733958185</v>
      </c>
      <c r="I33" s="11">
        <f t="shared" si="18"/>
        <v>719.67287671232873</v>
      </c>
      <c r="J33" s="13">
        <f t="shared" ref="J33" si="19">H33-I33</f>
        <v>522.14579668348972</v>
      </c>
      <c r="K33" s="10"/>
      <c r="L33" s="12">
        <v>165.53034217159347</v>
      </c>
      <c r="M33" s="13">
        <f t="shared" si="9"/>
        <v>1076.288331224225</v>
      </c>
      <c r="N33" s="21"/>
    </row>
    <row r="34" spans="1:14" x14ac:dyDescent="0.25">
      <c r="A34" s="132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9"/>
    </row>
    <row r="35" spans="1:14" x14ac:dyDescent="0.25">
      <c r="A35" s="127" t="s">
        <v>273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9"/>
    </row>
    <row r="36" spans="1:14" ht="28.5" customHeight="1" x14ac:dyDescent="0.25">
      <c r="A36" s="47">
        <v>1</v>
      </c>
      <c r="B36" s="10" t="s">
        <v>67</v>
      </c>
      <c r="C36" s="10" t="s">
        <v>68</v>
      </c>
      <c r="D36" s="12">
        <v>6111.18</v>
      </c>
      <c r="E36" s="13">
        <f>D36*2/30.4</f>
        <v>402.05131578947373</v>
      </c>
      <c r="F36" s="40">
        <f>31+30+31+31+28+31</f>
        <v>182</v>
      </c>
      <c r="G36" s="11">
        <f t="shared" ref="G36:G40" si="20">F36*5/365</f>
        <v>2.493150684931507</v>
      </c>
      <c r="H36" s="12">
        <f>E36*G36</f>
        <v>1002.3745133381401</v>
      </c>
      <c r="I36" s="11">
        <f>F36*15/365*96.22</f>
        <v>719.67287671232873</v>
      </c>
      <c r="J36" s="13">
        <f>H36-I36</f>
        <v>282.70163662581137</v>
      </c>
      <c r="K36" s="10"/>
      <c r="L36" s="12">
        <v>50.659840000000258</v>
      </c>
      <c r="M36" s="13">
        <f t="shared" si="9"/>
        <v>951.71467333813985</v>
      </c>
      <c r="N36" s="21"/>
    </row>
    <row r="37" spans="1:14" ht="28.5" customHeight="1" x14ac:dyDescent="0.25">
      <c r="A37" s="47">
        <v>2</v>
      </c>
      <c r="B37" s="10" t="s">
        <v>69</v>
      </c>
      <c r="C37" s="10" t="s">
        <v>70</v>
      </c>
      <c r="D37" s="12">
        <v>6111.18</v>
      </c>
      <c r="E37" s="13">
        <f t="shared" ref="E37:E40" si="21">D37*2/30.4</f>
        <v>402.05131578947373</v>
      </c>
      <c r="F37" s="40">
        <f t="shared" ref="F37:F40" si="22">31+30+31+31+28+31</f>
        <v>182</v>
      </c>
      <c r="G37" s="11">
        <f t="shared" si="20"/>
        <v>2.493150684931507</v>
      </c>
      <c r="H37" s="12">
        <f t="shared" ref="H37:H40" si="23">E37*G37</f>
        <v>1002.3745133381401</v>
      </c>
      <c r="I37" s="11">
        <f t="shared" ref="I37:I40" si="24">F37*15/365*96.22</f>
        <v>719.67287671232873</v>
      </c>
      <c r="J37" s="13">
        <f t="shared" ref="J37:J38" si="25">H37-I37</f>
        <v>282.70163662581137</v>
      </c>
      <c r="K37" s="10"/>
      <c r="L37" s="12">
        <v>50.659840000000258</v>
      </c>
      <c r="M37" s="13">
        <f t="shared" si="9"/>
        <v>951.71467333813985</v>
      </c>
      <c r="N37" s="21"/>
    </row>
    <row r="38" spans="1:14" ht="28.5" customHeight="1" x14ac:dyDescent="0.25">
      <c r="A38" s="47">
        <v>3</v>
      </c>
      <c r="B38" s="10" t="s">
        <v>71</v>
      </c>
      <c r="C38" s="10" t="s">
        <v>72</v>
      </c>
      <c r="D38" s="12">
        <v>4907.08</v>
      </c>
      <c r="E38" s="13">
        <f t="shared" si="21"/>
        <v>322.83421052631581</v>
      </c>
      <c r="F38" s="40">
        <f t="shared" si="22"/>
        <v>182</v>
      </c>
      <c r="G38" s="11">
        <f t="shared" si="20"/>
        <v>2.493150684931507</v>
      </c>
      <c r="H38" s="12">
        <f t="shared" si="23"/>
        <v>804.87433309300661</v>
      </c>
      <c r="I38" s="11">
        <f t="shared" si="24"/>
        <v>719.67287671232873</v>
      </c>
      <c r="J38" s="13">
        <f t="shared" si="25"/>
        <v>85.201456380677882</v>
      </c>
      <c r="K38" s="10"/>
      <c r="L38" s="12">
        <v>13.632233020908302</v>
      </c>
      <c r="M38" s="13">
        <f t="shared" si="9"/>
        <v>791.24210007209831</v>
      </c>
      <c r="N38" s="21"/>
    </row>
    <row r="39" spans="1:14" ht="28.5" customHeight="1" x14ac:dyDescent="0.25">
      <c r="A39" s="47">
        <v>4</v>
      </c>
      <c r="B39" s="10" t="s">
        <v>73</v>
      </c>
      <c r="C39" s="10" t="s">
        <v>74</v>
      </c>
      <c r="D39" s="12">
        <v>4343.42</v>
      </c>
      <c r="E39" s="13">
        <f t="shared" si="21"/>
        <v>285.75131578947372</v>
      </c>
      <c r="F39" s="40">
        <f t="shared" si="22"/>
        <v>182</v>
      </c>
      <c r="G39" s="11">
        <f t="shared" si="20"/>
        <v>2.493150684931507</v>
      </c>
      <c r="H39" s="12">
        <f t="shared" si="23"/>
        <v>712.42108868060575</v>
      </c>
      <c r="I39" s="11">
        <f t="shared" si="24"/>
        <v>719.67287671232873</v>
      </c>
      <c r="J39" s="13"/>
      <c r="K39" s="10"/>
      <c r="L39" s="12"/>
      <c r="M39" s="13">
        <f t="shared" si="9"/>
        <v>712.42108868060575</v>
      </c>
      <c r="N39" s="21"/>
    </row>
    <row r="40" spans="1:14" ht="28.5" customHeight="1" x14ac:dyDescent="0.25">
      <c r="A40" s="47">
        <v>5</v>
      </c>
      <c r="B40" s="10" t="s">
        <v>75</v>
      </c>
      <c r="C40" s="10" t="s">
        <v>76</v>
      </c>
      <c r="D40" s="12">
        <v>2593.0500000000002</v>
      </c>
      <c r="E40" s="13">
        <f t="shared" si="21"/>
        <v>170.59539473684214</v>
      </c>
      <c r="F40" s="40">
        <f t="shared" si="22"/>
        <v>182</v>
      </c>
      <c r="G40" s="11">
        <f t="shared" si="20"/>
        <v>2.493150684931507</v>
      </c>
      <c r="H40" s="12">
        <f t="shared" si="23"/>
        <v>425.32002523431879</v>
      </c>
      <c r="I40" s="11">
        <f t="shared" si="24"/>
        <v>719.67287671232873</v>
      </c>
      <c r="J40" s="13"/>
      <c r="K40" s="10"/>
      <c r="L40" s="12"/>
      <c r="M40" s="13">
        <f t="shared" si="9"/>
        <v>425.32002523431879</v>
      </c>
      <c r="N40" s="21"/>
    </row>
    <row r="41" spans="1:14" x14ac:dyDescent="0.25">
      <c r="A41" s="132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9"/>
    </row>
    <row r="42" spans="1:14" x14ac:dyDescent="0.25">
      <c r="A42" s="127" t="s">
        <v>276</v>
      </c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9"/>
    </row>
    <row r="43" spans="1:14" ht="28.5" customHeight="1" thickBot="1" x14ac:dyDescent="0.3">
      <c r="A43" s="51">
        <v>1</v>
      </c>
      <c r="B43" s="27" t="s">
        <v>77</v>
      </c>
      <c r="C43" s="27" t="s">
        <v>78</v>
      </c>
      <c r="D43" s="29">
        <v>7742.83</v>
      </c>
      <c r="E43" s="30">
        <f>D43*2/30.4</f>
        <v>509.39671052631581</v>
      </c>
      <c r="F43" s="27">
        <f>31+30+31+31+28+31</f>
        <v>182</v>
      </c>
      <c r="G43" s="28">
        <f t="shared" ref="G43" si="26">F43*5/365</f>
        <v>2.493150684931507</v>
      </c>
      <c r="H43" s="29">
        <f>E43*G43</f>
        <v>1270.0027577505409</v>
      </c>
      <c r="I43" s="28">
        <f>F43*15/365*96.22</f>
        <v>719.67287671232873</v>
      </c>
      <c r="J43" s="30">
        <f>H43-I43</f>
        <v>550.32988103821219</v>
      </c>
      <c r="K43" s="27"/>
      <c r="L43" s="29">
        <v>117.55046258976222</v>
      </c>
      <c r="M43" s="30">
        <f t="shared" si="9"/>
        <v>1152.4522951607787</v>
      </c>
      <c r="N43" s="31"/>
    </row>
    <row r="44" spans="1:14" ht="15.75" thickBot="1" x14ac:dyDescent="0.3">
      <c r="A44" s="62"/>
      <c r="B44" s="140" t="s">
        <v>277</v>
      </c>
      <c r="C44" s="140"/>
      <c r="D44" s="63">
        <f>SUM(D8:D43)</f>
        <v>192053.49999999994</v>
      </c>
      <c r="E44" s="64"/>
      <c r="F44" s="64"/>
      <c r="G44" s="64"/>
      <c r="H44" s="64"/>
      <c r="I44" s="64"/>
      <c r="J44" s="64"/>
      <c r="K44" s="64"/>
      <c r="L44" s="63">
        <f>SUM(L8:L43)</f>
        <v>2863.5077216323052</v>
      </c>
      <c r="M44" s="65">
        <f>SUM(M8:M43)</f>
        <v>28637.697217084362</v>
      </c>
    </row>
    <row r="52" spans="2:14" x14ac:dyDescent="0.25">
      <c r="B52" s="37" t="s">
        <v>265</v>
      </c>
      <c r="D52" s="134" t="s">
        <v>267</v>
      </c>
      <c r="E52" s="134"/>
      <c r="F52" s="134"/>
      <c r="M52" s="134" t="s">
        <v>269</v>
      </c>
      <c r="N52" s="134"/>
    </row>
    <row r="53" spans="2:14" x14ac:dyDescent="0.25">
      <c r="B53" s="4" t="s">
        <v>266</v>
      </c>
      <c r="D53" s="133" t="s">
        <v>268</v>
      </c>
      <c r="E53" s="133"/>
      <c r="F53" s="133"/>
      <c r="M53" s="133" t="s">
        <v>270</v>
      </c>
      <c r="N53" s="133"/>
    </row>
  </sheetData>
  <mergeCells count="17">
    <mergeCell ref="B44:C44"/>
    <mergeCell ref="A41:N41"/>
    <mergeCell ref="D52:F52"/>
    <mergeCell ref="D53:F53"/>
    <mergeCell ref="M52:N52"/>
    <mergeCell ref="M53:N53"/>
    <mergeCell ref="A42:N42"/>
    <mergeCell ref="A6:N6"/>
    <mergeCell ref="A1:B5"/>
    <mergeCell ref="C1:N2"/>
    <mergeCell ref="C3:N4"/>
    <mergeCell ref="C5:N5"/>
    <mergeCell ref="A23:M23"/>
    <mergeCell ref="A30:N30"/>
    <mergeCell ref="A29:N29"/>
    <mergeCell ref="A35:N35"/>
    <mergeCell ref="A34:N34"/>
  </mergeCells>
  <pageMargins left="0.7" right="0.7" top="0.75" bottom="0.75" header="0.3" footer="0.3"/>
  <pageSetup paperSize="14" scale="75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34"/>
  <sheetViews>
    <sheetView topLeftCell="A117" workbookViewId="0">
      <selection activeCell="C150" sqref="C150"/>
    </sheetView>
  </sheetViews>
  <sheetFormatPr baseColWidth="10" defaultRowHeight="15" x14ac:dyDescent="0.25"/>
  <cols>
    <col min="1" max="1" width="26.7109375" customWidth="1"/>
    <col min="3" max="3" width="6" customWidth="1"/>
    <col min="4" max="4" width="24.85546875" customWidth="1"/>
    <col min="7" max="7" width="25.85546875" customWidth="1"/>
    <col min="10" max="10" width="25" customWidth="1"/>
    <col min="13" max="13" width="24.140625" customWidth="1"/>
    <col min="16" max="16" width="24.42578125" customWidth="1"/>
  </cols>
  <sheetData>
    <row r="1" spans="1:17" ht="18.75" x14ac:dyDescent="0.3">
      <c r="A1" s="137" t="s">
        <v>236</v>
      </c>
      <c r="B1" s="138"/>
      <c r="C1" s="2"/>
      <c r="D1" s="138"/>
      <c r="E1" s="138"/>
      <c r="G1" s="137" t="s">
        <v>26</v>
      </c>
      <c r="H1" s="138"/>
      <c r="I1" s="2"/>
      <c r="J1" s="138"/>
      <c r="K1" s="138"/>
      <c r="M1" s="137" t="s">
        <v>28</v>
      </c>
      <c r="N1" s="138"/>
      <c r="O1" s="2"/>
      <c r="P1" s="138"/>
      <c r="Q1" s="138"/>
    </row>
    <row r="2" spans="1:17" x14ac:dyDescent="0.25">
      <c r="A2" s="2"/>
      <c r="B2" s="2"/>
      <c r="C2" s="2"/>
      <c r="D2" s="2"/>
      <c r="E2" s="2"/>
      <c r="G2" s="2"/>
      <c r="H2" s="2"/>
      <c r="I2" s="2"/>
      <c r="J2" s="2"/>
      <c r="K2" s="2"/>
      <c r="M2" s="2"/>
      <c r="N2" s="2"/>
      <c r="O2" s="2"/>
      <c r="P2" s="2"/>
      <c r="Q2" s="2"/>
    </row>
    <row r="3" spans="1:17" x14ac:dyDescent="0.25">
      <c r="A3" s="2"/>
      <c r="B3" s="2"/>
      <c r="C3" s="2"/>
      <c r="D3" s="2" t="s">
        <v>222</v>
      </c>
      <c r="E3" s="2">
        <f>B5</f>
        <v>53054</v>
      </c>
      <c r="G3" s="2"/>
      <c r="H3" s="2"/>
      <c r="I3" s="2"/>
      <c r="J3" s="2" t="s">
        <v>222</v>
      </c>
      <c r="K3" s="2">
        <f>H5</f>
        <v>17542</v>
      </c>
      <c r="M3" s="2"/>
      <c r="N3" s="2"/>
      <c r="O3" s="2"/>
      <c r="P3" s="2" t="s">
        <v>222</v>
      </c>
      <c r="Q3" s="2">
        <f>N5</f>
        <v>17235.54</v>
      </c>
    </row>
    <row r="4" spans="1:17" x14ac:dyDescent="0.25">
      <c r="A4" s="2"/>
      <c r="B4" s="2"/>
      <c r="C4" s="2"/>
      <c r="D4" s="2" t="s">
        <v>223</v>
      </c>
      <c r="E4" s="2">
        <v>3631.37</v>
      </c>
      <c r="G4" s="2"/>
      <c r="H4" s="2"/>
      <c r="I4" s="2"/>
      <c r="J4" s="2" t="s">
        <v>223</v>
      </c>
      <c r="K4" s="2">
        <v>718.97348233597711</v>
      </c>
      <c r="M4" s="2"/>
      <c r="N4" s="2"/>
      <c r="O4" s="2"/>
      <c r="P4" s="2" t="s">
        <v>223</v>
      </c>
      <c r="Q4" s="2">
        <v>694</v>
      </c>
    </row>
    <row r="5" spans="1:17" x14ac:dyDescent="0.25">
      <c r="A5" s="2" t="s">
        <v>222</v>
      </c>
      <c r="B5" s="2">
        <f>26527*2</f>
        <v>53054</v>
      </c>
      <c r="C5" s="2"/>
      <c r="D5" s="2" t="s">
        <v>224</v>
      </c>
      <c r="E5" s="2">
        <f>E3+E4</f>
        <v>56685.37</v>
      </c>
      <c r="G5" s="2" t="s">
        <v>222</v>
      </c>
      <c r="H5" s="2">
        <f>8771*2</f>
        <v>17542</v>
      </c>
      <c r="I5" s="2"/>
      <c r="J5" s="2" t="s">
        <v>224</v>
      </c>
      <c r="K5" s="2">
        <f>K3+K4</f>
        <v>18260.973482335976</v>
      </c>
      <c r="M5" s="2" t="s">
        <v>222</v>
      </c>
      <c r="N5" s="2">
        <f>8617.77*2</f>
        <v>17235.54</v>
      </c>
      <c r="O5" s="2"/>
      <c r="P5" s="2" t="s">
        <v>224</v>
      </c>
      <c r="Q5" s="2">
        <f>Q3+Q4</f>
        <v>17929.54</v>
      </c>
    </row>
    <row r="6" spans="1:17" x14ac:dyDescent="0.25">
      <c r="A6" s="2" t="s">
        <v>225</v>
      </c>
      <c r="B6" s="2">
        <v>42537.59</v>
      </c>
      <c r="C6" s="2"/>
      <c r="D6" s="2" t="s">
        <v>225</v>
      </c>
      <c r="E6" s="2">
        <v>42537.59</v>
      </c>
      <c r="G6" s="2" t="s">
        <v>225</v>
      </c>
      <c r="H6" s="2">
        <v>13381.48</v>
      </c>
      <c r="I6" s="2"/>
      <c r="J6" s="2" t="s">
        <v>225</v>
      </c>
      <c r="K6" s="2">
        <v>13381.48</v>
      </c>
      <c r="M6" s="2" t="s">
        <v>225</v>
      </c>
      <c r="N6" s="2">
        <v>13381.48</v>
      </c>
      <c r="O6" s="2"/>
      <c r="P6" s="2" t="s">
        <v>225</v>
      </c>
      <c r="Q6" s="2">
        <v>13381.48</v>
      </c>
    </row>
    <row r="7" spans="1:17" x14ac:dyDescent="0.25">
      <c r="A7" s="2" t="s">
        <v>226</v>
      </c>
      <c r="B7" s="2">
        <f>B5-B6</f>
        <v>10516.410000000003</v>
      </c>
      <c r="C7" s="2"/>
      <c r="D7" s="2" t="s">
        <v>226</v>
      </c>
      <c r="E7" s="2">
        <f>(E5-E6)</f>
        <v>14147.780000000006</v>
      </c>
      <c r="G7" s="2" t="s">
        <v>226</v>
      </c>
      <c r="H7" s="2">
        <f>H5-H6</f>
        <v>4160.5200000000004</v>
      </c>
      <c r="I7" s="2"/>
      <c r="J7" s="2" t="s">
        <v>226</v>
      </c>
      <c r="K7" s="2">
        <f>(K5-K6)</f>
        <v>4879.4934823359763</v>
      </c>
      <c r="M7" s="2" t="s">
        <v>226</v>
      </c>
      <c r="N7" s="2">
        <f>N5-N6</f>
        <v>3854.0600000000013</v>
      </c>
      <c r="O7" s="2"/>
      <c r="P7" s="2" t="s">
        <v>226</v>
      </c>
      <c r="Q7" s="2">
        <f>(Q5-Q6)</f>
        <v>4548.0600000000013</v>
      </c>
    </row>
    <row r="8" spans="1:17" x14ac:dyDescent="0.25">
      <c r="A8" s="2" t="s">
        <v>227</v>
      </c>
      <c r="B8" s="3">
        <v>0.3</v>
      </c>
      <c r="C8" s="2"/>
      <c r="D8" s="2" t="s">
        <v>227</v>
      </c>
      <c r="E8" s="3">
        <v>0.3</v>
      </c>
      <c r="G8" s="2" t="s">
        <v>227</v>
      </c>
      <c r="H8" s="3">
        <v>0.21360000000000001</v>
      </c>
      <c r="I8" s="2"/>
      <c r="J8" s="2" t="s">
        <v>227</v>
      </c>
      <c r="K8" s="3">
        <v>0.21360000000000001</v>
      </c>
      <c r="M8" s="2" t="s">
        <v>227</v>
      </c>
      <c r="N8" s="3">
        <v>0.21360000000000001</v>
      </c>
      <c r="O8" s="2"/>
      <c r="P8" s="2" t="s">
        <v>227</v>
      </c>
      <c r="Q8" s="3">
        <v>0.21360000000000001</v>
      </c>
    </row>
    <row r="9" spans="1:17" x14ac:dyDescent="0.25">
      <c r="A9" s="2" t="s">
        <v>228</v>
      </c>
      <c r="B9" s="2">
        <f>B7*B8</f>
        <v>3154.9230000000011</v>
      </c>
      <c r="C9" s="2"/>
      <c r="D9" s="2" t="s">
        <v>228</v>
      </c>
      <c r="E9" s="2">
        <f>(E7*E8)</f>
        <v>4244.3340000000017</v>
      </c>
      <c r="G9" s="2" t="s">
        <v>228</v>
      </c>
      <c r="H9" s="2">
        <f>H7*H8</f>
        <v>888.68707200000017</v>
      </c>
      <c r="I9" s="2"/>
      <c r="J9" s="2" t="s">
        <v>228</v>
      </c>
      <c r="K9" s="2">
        <f>(K7*K8)</f>
        <v>1042.2598078269646</v>
      </c>
      <c r="M9" s="2" t="s">
        <v>228</v>
      </c>
      <c r="N9" s="2">
        <f>N7*N8</f>
        <v>823.22721600000034</v>
      </c>
      <c r="O9" s="2"/>
      <c r="P9" s="2" t="s">
        <v>228</v>
      </c>
      <c r="Q9" s="2">
        <f>(Q7*Q8)</f>
        <v>971.4656160000003</v>
      </c>
    </row>
    <row r="10" spans="1:17" x14ac:dyDescent="0.25">
      <c r="A10" s="2" t="s">
        <v>229</v>
      </c>
      <c r="B10" s="2">
        <v>7980.73</v>
      </c>
      <c r="C10" s="2"/>
      <c r="D10" s="2" t="s">
        <v>229</v>
      </c>
      <c r="E10" s="2">
        <v>7980.73</v>
      </c>
      <c r="G10" s="2" t="s">
        <v>229</v>
      </c>
      <c r="H10" s="2">
        <v>1417.12</v>
      </c>
      <c r="I10" s="2"/>
      <c r="J10" s="2" t="s">
        <v>229</v>
      </c>
      <c r="K10" s="2">
        <v>1417.12</v>
      </c>
      <c r="M10" s="2" t="s">
        <v>229</v>
      </c>
      <c r="N10" s="2">
        <v>1417.12</v>
      </c>
      <c r="O10" s="2"/>
      <c r="P10" s="2" t="s">
        <v>229</v>
      </c>
      <c r="Q10" s="2">
        <v>1417.12</v>
      </c>
    </row>
    <row r="11" spans="1:17" x14ac:dyDescent="0.25">
      <c r="A11" s="2" t="s">
        <v>230</v>
      </c>
      <c r="B11" s="2">
        <f>B9+B10</f>
        <v>11135.653</v>
      </c>
      <c r="C11" s="2"/>
      <c r="D11" s="2" t="s">
        <v>230</v>
      </c>
      <c r="E11" s="2">
        <f>(E9+E10)</f>
        <v>12225.064000000002</v>
      </c>
      <c r="G11" s="2" t="s">
        <v>230</v>
      </c>
      <c r="H11" s="2">
        <f>H9+H10</f>
        <v>2305.8070720000001</v>
      </c>
      <c r="I11" s="2"/>
      <c r="J11" s="2" t="s">
        <v>230</v>
      </c>
      <c r="K11" s="2">
        <f>(K9+K10)</f>
        <v>2459.3798078269647</v>
      </c>
      <c r="M11" s="2" t="s">
        <v>230</v>
      </c>
      <c r="N11" s="2">
        <f>N9+N10</f>
        <v>2240.3472160000001</v>
      </c>
      <c r="O11" s="2"/>
      <c r="P11" s="2" t="s">
        <v>230</v>
      </c>
      <c r="Q11" s="2">
        <f>(Q9+Q10)</f>
        <v>2388.5856160000003</v>
      </c>
    </row>
    <row r="12" spans="1:17" x14ac:dyDescent="0.25">
      <c r="A12" s="2" t="s">
        <v>231</v>
      </c>
      <c r="B12" s="2"/>
      <c r="C12" s="2"/>
      <c r="D12" s="2" t="s">
        <v>231</v>
      </c>
      <c r="E12" s="2"/>
      <c r="G12" s="2" t="s">
        <v>231</v>
      </c>
      <c r="H12" s="2"/>
      <c r="I12" s="2"/>
      <c r="J12" s="2" t="s">
        <v>231</v>
      </c>
      <c r="K12" s="2"/>
      <c r="M12" s="2" t="s">
        <v>231</v>
      </c>
      <c r="N12" s="2"/>
      <c r="O12" s="2"/>
      <c r="P12" s="2" t="s">
        <v>231</v>
      </c>
      <c r="Q12" s="2"/>
    </row>
    <row r="13" spans="1:17" x14ac:dyDescent="0.25">
      <c r="A13" s="2" t="s">
        <v>232</v>
      </c>
      <c r="B13" s="2">
        <f>(B11-B12)</f>
        <v>11135.653</v>
      </c>
      <c r="C13" s="2"/>
      <c r="D13" s="2" t="s">
        <v>232</v>
      </c>
      <c r="E13" s="2">
        <f>(E11-E12)</f>
        <v>12225.064000000002</v>
      </c>
      <c r="G13" s="2" t="s">
        <v>232</v>
      </c>
      <c r="H13" s="2">
        <f>(H11-H12)</f>
        <v>2305.8070720000001</v>
      </c>
      <c r="I13" s="2"/>
      <c r="J13" s="2" t="s">
        <v>232</v>
      </c>
      <c r="K13" s="2">
        <f>(K11-K12)</f>
        <v>2459.3798078269647</v>
      </c>
      <c r="M13" s="2" t="s">
        <v>232</v>
      </c>
      <c r="N13" s="2">
        <f>(N11-N12)</f>
        <v>2240.3472160000001</v>
      </c>
      <c r="O13" s="2"/>
      <c r="P13" s="2" t="s">
        <v>232</v>
      </c>
      <c r="Q13" s="2">
        <f>(Q11-Q12)</f>
        <v>2388.5856160000003</v>
      </c>
    </row>
    <row r="14" spans="1:17" x14ac:dyDescent="0.25">
      <c r="A14" s="2"/>
      <c r="B14" s="2"/>
      <c r="C14" s="2"/>
      <c r="D14" s="2"/>
      <c r="E14" s="2"/>
      <c r="G14" s="2"/>
      <c r="H14" s="2"/>
      <c r="I14" s="2"/>
      <c r="J14" s="2"/>
      <c r="K14" s="2"/>
      <c r="M14" s="2"/>
      <c r="N14" s="2"/>
      <c r="O14" s="2"/>
      <c r="P14" s="2"/>
      <c r="Q14" s="2"/>
    </row>
    <row r="15" spans="1:17" x14ac:dyDescent="0.25">
      <c r="A15" s="2"/>
      <c r="B15" s="2"/>
      <c r="C15" s="2"/>
      <c r="D15" s="2" t="s">
        <v>233</v>
      </c>
      <c r="E15" s="2">
        <f>E13-B13</f>
        <v>1089.4110000000019</v>
      </c>
      <c r="G15" s="2"/>
      <c r="H15" s="2"/>
      <c r="I15" s="2"/>
      <c r="J15" s="2" t="s">
        <v>233</v>
      </c>
      <c r="K15" s="2">
        <f>K13-H13</f>
        <v>153.57273582696462</v>
      </c>
      <c r="M15" s="2"/>
      <c r="N15" s="2"/>
      <c r="O15" s="2"/>
      <c r="P15" s="2" t="s">
        <v>233</v>
      </c>
      <c r="Q15" s="2">
        <f>Q13-N13</f>
        <v>148.23840000000018</v>
      </c>
    </row>
    <row r="18" spans="1:17" ht="18.75" x14ac:dyDescent="0.3">
      <c r="A18" s="137" t="s">
        <v>237</v>
      </c>
      <c r="B18" s="138"/>
      <c r="C18" s="2"/>
      <c r="D18" s="138"/>
      <c r="E18" s="138"/>
      <c r="G18" s="137" t="s">
        <v>32</v>
      </c>
      <c r="H18" s="138"/>
      <c r="I18" s="2"/>
      <c r="J18" s="138"/>
      <c r="K18" s="138"/>
      <c r="M18" s="137" t="s">
        <v>34</v>
      </c>
      <c r="N18" s="138"/>
      <c r="O18" s="2"/>
      <c r="P18" s="138"/>
      <c r="Q18" s="138"/>
    </row>
    <row r="19" spans="1:17" x14ac:dyDescent="0.25">
      <c r="A19" s="2"/>
      <c r="B19" s="2"/>
      <c r="C19" s="2"/>
      <c r="D19" s="2"/>
      <c r="E19" s="2"/>
      <c r="G19" s="2"/>
      <c r="H19" s="2"/>
      <c r="I19" s="2"/>
      <c r="J19" s="2"/>
      <c r="K19" s="2"/>
      <c r="M19" s="2"/>
      <c r="N19" s="2"/>
      <c r="O19" s="2"/>
      <c r="P19" s="2"/>
      <c r="Q19" s="2"/>
    </row>
    <row r="20" spans="1:17" x14ac:dyDescent="0.25">
      <c r="A20" s="2"/>
      <c r="B20" s="2"/>
      <c r="C20" s="2"/>
      <c r="D20" s="2" t="s">
        <v>222</v>
      </c>
      <c r="E20" s="2">
        <f>B22</f>
        <v>14722.7</v>
      </c>
      <c r="G20" s="2"/>
      <c r="H20" s="2"/>
      <c r="I20" s="2"/>
      <c r="J20" s="2" t="s">
        <v>222</v>
      </c>
      <c r="K20" s="2">
        <f>H22</f>
        <v>12222.36</v>
      </c>
      <c r="M20" s="2"/>
      <c r="N20" s="2"/>
      <c r="O20" s="2"/>
      <c r="P20" s="2" t="s">
        <v>222</v>
      </c>
      <c r="Q20" s="2">
        <f>N22</f>
        <v>12222.36</v>
      </c>
    </row>
    <row r="21" spans="1:17" x14ac:dyDescent="0.25">
      <c r="A21" s="2"/>
      <c r="B21" s="2"/>
      <c r="C21" s="2"/>
      <c r="D21" s="2" t="s">
        <v>223</v>
      </c>
      <c r="E21" s="2">
        <v>487.76</v>
      </c>
      <c r="G21" s="2"/>
      <c r="H21" s="2"/>
      <c r="I21" s="2"/>
      <c r="J21" s="2" t="s">
        <v>223</v>
      </c>
      <c r="K21" s="2">
        <v>282.7</v>
      </c>
      <c r="M21" s="2"/>
      <c r="N21" s="2"/>
      <c r="O21" s="2"/>
      <c r="P21" s="2" t="s">
        <v>223</v>
      </c>
      <c r="Q21" s="2">
        <v>282.7</v>
      </c>
    </row>
    <row r="22" spans="1:17" x14ac:dyDescent="0.25">
      <c r="A22" s="2" t="s">
        <v>222</v>
      </c>
      <c r="B22" s="2">
        <f>7361.35*2</f>
        <v>14722.7</v>
      </c>
      <c r="C22" s="2"/>
      <c r="D22" s="2" t="s">
        <v>224</v>
      </c>
      <c r="E22" s="2">
        <f>E20+E21</f>
        <v>15210.460000000001</v>
      </c>
      <c r="G22" s="2" t="s">
        <v>222</v>
      </c>
      <c r="H22" s="2">
        <f>6111.18*2</f>
        <v>12222.36</v>
      </c>
      <c r="I22" s="2"/>
      <c r="J22" s="2" t="s">
        <v>224</v>
      </c>
      <c r="K22" s="2">
        <f>K20+K21</f>
        <v>12505.060000000001</v>
      </c>
      <c r="M22" s="2" t="s">
        <v>222</v>
      </c>
      <c r="N22" s="2">
        <f>6111.18*2</f>
        <v>12222.36</v>
      </c>
      <c r="O22" s="2"/>
      <c r="P22" s="2" t="s">
        <v>224</v>
      </c>
      <c r="Q22" s="2">
        <f>Q20+Q21</f>
        <v>12505.060000000001</v>
      </c>
    </row>
    <row r="23" spans="1:17" x14ac:dyDescent="0.25">
      <c r="A23" s="2" t="s">
        <v>225</v>
      </c>
      <c r="B23" s="2">
        <v>13381.48</v>
      </c>
      <c r="C23" s="2"/>
      <c r="D23" s="2" t="s">
        <v>225</v>
      </c>
      <c r="E23" s="2">
        <v>13381.48</v>
      </c>
      <c r="G23" s="2" t="s">
        <v>225</v>
      </c>
      <c r="H23" s="2">
        <v>11176.63</v>
      </c>
      <c r="I23" s="2"/>
      <c r="J23" s="2" t="s">
        <v>225</v>
      </c>
      <c r="K23" s="2">
        <v>11176.63</v>
      </c>
      <c r="M23" s="2" t="s">
        <v>225</v>
      </c>
      <c r="N23" s="2">
        <v>11176.63</v>
      </c>
      <c r="O23" s="2"/>
      <c r="P23" s="2" t="s">
        <v>225</v>
      </c>
      <c r="Q23" s="2">
        <v>11176.63</v>
      </c>
    </row>
    <row r="24" spans="1:17" x14ac:dyDescent="0.25">
      <c r="A24" s="2" t="s">
        <v>226</v>
      </c>
      <c r="B24" s="2">
        <f>B22-B23</f>
        <v>1341.2200000000012</v>
      </c>
      <c r="C24" s="2"/>
      <c r="D24" s="2" t="s">
        <v>226</v>
      </c>
      <c r="E24" s="2">
        <f>(E22-E23)</f>
        <v>1828.9800000000014</v>
      </c>
      <c r="G24" s="2" t="s">
        <v>226</v>
      </c>
      <c r="H24" s="2">
        <f>H22-H23</f>
        <v>1045.7300000000014</v>
      </c>
      <c r="I24" s="2"/>
      <c r="J24" s="2" t="s">
        <v>226</v>
      </c>
      <c r="K24" s="2">
        <f>(K22-K23)</f>
        <v>1328.4300000000021</v>
      </c>
      <c r="M24" s="2" t="s">
        <v>226</v>
      </c>
      <c r="N24" s="2">
        <f>N22-N23</f>
        <v>1045.7300000000014</v>
      </c>
      <c r="O24" s="2"/>
      <c r="P24" s="2" t="s">
        <v>226</v>
      </c>
      <c r="Q24" s="2">
        <f>(Q22-Q23)</f>
        <v>1328.4300000000021</v>
      </c>
    </row>
    <row r="25" spans="1:17" x14ac:dyDescent="0.25">
      <c r="A25" s="2" t="s">
        <v>227</v>
      </c>
      <c r="B25" s="3">
        <v>0.21360000000000001</v>
      </c>
      <c r="C25" s="2"/>
      <c r="D25" s="2" t="s">
        <v>227</v>
      </c>
      <c r="E25" s="3">
        <v>0.21360000000000001</v>
      </c>
      <c r="G25" s="2" t="s">
        <v>227</v>
      </c>
      <c r="H25" s="3">
        <v>0.1792</v>
      </c>
      <c r="I25" s="2"/>
      <c r="J25" s="2" t="s">
        <v>227</v>
      </c>
      <c r="K25" s="3">
        <v>0.1792</v>
      </c>
      <c r="M25" s="2" t="s">
        <v>227</v>
      </c>
      <c r="N25" s="3">
        <v>0.1792</v>
      </c>
      <c r="O25" s="2"/>
      <c r="P25" s="2" t="s">
        <v>227</v>
      </c>
      <c r="Q25" s="3">
        <v>0.1792</v>
      </c>
    </row>
    <row r="26" spans="1:17" x14ac:dyDescent="0.25">
      <c r="A26" s="2" t="s">
        <v>228</v>
      </c>
      <c r="B26" s="2">
        <f>B24*B25</f>
        <v>286.48459200000025</v>
      </c>
      <c r="C26" s="2"/>
      <c r="D26" s="2" t="s">
        <v>228</v>
      </c>
      <c r="E26" s="2">
        <f>(E24*E25)</f>
        <v>390.67012800000032</v>
      </c>
      <c r="G26" s="2" t="s">
        <v>228</v>
      </c>
      <c r="H26" s="2">
        <f>H24*H25</f>
        <v>187.39481600000025</v>
      </c>
      <c r="I26" s="2"/>
      <c r="J26" s="2" t="s">
        <v>228</v>
      </c>
      <c r="K26" s="2">
        <f>(K24*K25)</f>
        <v>238.05465600000036</v>
      </c>
      <c r="M26" s="2" t="s">
        <v>228</v>
      </c>
      <c r="N26" s="2">
        <f>N24*N25</f>
        <v>187.39481600000025</v>
      </c>
      <c r="O26" s="2"/>
      <c r="P26" s="2" t="s">
        <v>228</v>
      </c>
      <c r="Q26" s="2">
        <f>(Q24*Q25)</f>
        <v>238.05465600000036</v>
      </c>
    </row>
    <row r="27" spans="1:17" x14ac:dyDescent="0.25">
      <c r="A27" s="2" t="s">
        <v>229</v>
      </c>
      <c r="B27" s="2">
        <v>1417.12</v>
      </c>
      <c r="C27" s="2"/>
      <c r="D27" s="2" t="s">
        <v>229</v>
      </c>
      <c r="E27" s="2">
        <v>1417.12</v>
      </c>
      <c r="G27" s="2" t="s">
        <v>229</v>
      </c>
      <c r="H27" s="2">
        <v>1022.01</v>
      </c>
      <c r="I27" s="2"/>
      <c r="J27" s="2" t="s">
        <v>229</v>
      </c>
      <c r="K27" s="2">
        <v>1022.01</v>
      </c>
      <c r="M27" s="2" t="s">
        <v>229</v>
      </c>
      <c r="N27" s="2">
        <v>1022.01</v>
      </c>
      <c r="O27" s="2"/>
      <c r="P27" s="2" t="s">
        <v>229</v>
      </c>
      <c r="Q27" s="2">
        <v>1022.01</v>
      </c>
    </row>
    <row r="28" spans="1:17" x14ac:dyDescent="0.25">
      <c r="A28" s="2" t="s">
        <v>230</v>
      </c>
      <c r="B28" s="2">
        <f>B26+B27</f>
        <v>1703.6045920000001</v>
      </c>
      <c r="C28" s="2"/>
      <c r="D28" s="2" t="s">
        <v>230</v>
      </c>
      <c r="E28" s="2">
        <f>(E26+E27)</f>
        <v>1807.7901280000001</v>
      </c>
      <c r="G28" s="2" t="s">
        <v>230</v>
      </c>
      <c r="H28" s="2">
        <f>H26+H27</f>
        <v>1209.4048160000002</v>
      </c>
      <c r="I28" s="2"/>
      <c r="J28" s="2" t="s">
        <v>230</v>
      </c>
      <c r="K28" s="2">
        <f>(K26+K27)</f>
        <v>1260.0646560000005</v>
      </c>
      <c r="M28" s="2" t="s">
        <v>230</v>
      </c>
      <c r="N28" s="2">
        <f>N26+N27</f>
        <v>1209.4048160000002</v>
      </c>
      <c r="O28" s="2"/>
      <c r="P28" s="2" t="s">
        <v>230</v>
      </c>
      <c r="Q28" s="2">
        <f>(Q26+Q27)</f>
        <v>1260.0646560000005</v>
      </c>
    </row>
    <row r="29" spans="1:17" x14ac:dyDescent="0.25">
      <c r="A29" s="2" t="s">
        <v>231</v>
      </c>
      <c r="B29" s="2"/>
      <c r="C29" s="2"/>
      <c r="D29" s="2" t="s">
        <v>231</v>
      </c>
      <c r="E29" s="2"/>
      <c r="G29" s="2" t="s">
        <v>231</v>
      </c>
      <c r="H29" s="2"/>
      <c r="I29" s="2"/>
      <c r="J29" s="2" t="s">
        <v>231</v>
      </c>
      <c r="K29" s="2"/>
      <c r="M29" s="2" t="s">
        <v>231</v>
      </c>
      <c r="N29" s="2"/>
      <c r="O29" s="2"/>
      <c r="P29" s="2" t="s">
        <v>231</v>
      </c>
      <c r="Q29" s="2"/>
    </row>
    <row r="30" spans="1:17" x14ac:dyDescent="0.25">
      <c r="A30" s="2" t="s">
        <v>232</v>
      </c>
      <c r="B30" s="2">
        <f>(B28-B29)</f>
        <v>1703.6045920000001</v>
      </c>
      <c r="C30" s="2"/>
      <c r="D30" s="2" t="s">
        <v>232</v>
      </c>
      <c r="E30" s="2">
        <f>(E28-E29)</f>
        <v>1807.7901280000001</v>
      </c>
      <c r="G30" s="2" t="s">
        <v>232</v>
      </c>
      <c r="H30" s="2">
        <f>(H28-H29)</f>
        <v>1209.4048160000002</v>
      </c>
      <c r="I30" s="2"/>
      <c r="J30" s="2" t="s">
        <v>232</v>
      </c>
      <c r="K30" s="2">
        <f>(K28-K29)</f>
        <v>1260.0646560000005</v>
      </c>
      <c r="M30" s="2" t="s">
        <v>232</v>
      </c>
      <c r="N30" s="2">
        <f>(N28-N29)</f>
        <v>1209.4048160000002</v>
      </c>
      <c r="O30" s="2"/>
      <c r="P30" s="2" t="s">
        <v>232</v>
      </c>
      <c r="Q30" s="2">
        <f>(Q28-Q29)</f>
        <v>1260.0646560000005</v>
      </c>
    </row>
    <row r="31" spans="1:17" x14ac:dyDescent="0.25">
      <c r="A31" s="2"/>
      <c r="B31" s="2"/>
      <c r="C31" s="2"/>
      <c r="D31" s="2"/>
      <c r="E31" s="2"/>
      <c r="G31" s="2"/>
      <c r="H31" s="2"/>
      <c r="I31" s="2"/>
      <c r="J31" s="2"/>
      <c r="K31" s="2"/>
      <c r="M31" s="2"/>
      <c r="N31" s="2"/>
      <c r="O31" s="2"/>
      <c r="P31" s="2"/>
      <c r="Q31" s="2"/>
    </row>
    <row r="32" spans="1:17" x14ac:dyDescent="0.25">
      <c r="A32" s="2"/>
      <c r="B32" s="2"/>
      <c r="C32" s="2"/>
      <c r="D32" s="2" t="s">
        <v>233</v>
      </c>
      <c r="E32" s="2">
        <f>E30-B30</f>
        <v>104.18553599999996</v>
      </c>
      <c r="G32" s="2"/>
      <c r="H32" s="2"/>
      <c r="I32" s="2"/>
      <c r="J32" s="2" t="s">
        <v>233</v>
      </c>
      <c r="K32" s="2">
        <f>K30-H30</f>
        <v>50.659840000000258</v>
      </c>
      <c r="M32" s="2"/>
      <c r="N32" s="2"/>
      <c r="O32" s="2"/>
      <c r="P32" s="2" t="s">
        <v>233</v>
      </c>
      <c r="Q32" s="2">
        <f>Q30-N30</f>
        <v>50.659840000000258</v>
      </c>
    </row>
    <row r="35" spans="1:17" ht="18.75" x14ac:dyDescent="0.3">
      <c r="A35" s="137" t="s">
        <v>36</v>
      </c>
      <c r="B35" s="138"/>
      <c r="C35" s="2"/>
      <c r="D35" s="138"/>
      <c r="E35" s="138"/>
      <c r="G35" s="137" t="s">
        <v>38</v>
      </c>
      <c r="H35" s="138"/>
      <c r="I35" s="2"/>
      <c r="J35" s="138"/>
      <c r="K35" s="138"/>
      <c r="M35" s="137" t="s">
        <v>40</v>
      </c>
      <c r="N35" s="138"/>
      <c r="O35" s="2"/>
      <c r="P35" s="138"/>
      <c r="Q35" s="138"/>
    </row>
    <row r="36" spans="1:17" x14ac:dyDescent="0.25">
      <c r="A36" s="2"/>
      <c r="B36" s="2"/>
      <c r="C36" s="2"/>
      <c r="D36" s="2"/>
      <c r="E36" s="2"/>
      <c r="G36" s="2"/>
      <c r="H36" s="2"/>
      <c r="I36" s="2"/>
      <c r="J36" s="2"/>
      <c r="K36" s="2"/>
      <c r="M36" s="2"/>
      <c r="N36" s="2"/>
      <c r="O36" s="2"/>
      <c r="P36" s="2"/>
      <c r="Q36" s="2"/>
    </row>
    <row r="37" spans="1:17" x14ac:dyDescent="0.25">
      <c r="A37" s="2"/>
      <c r="B37" s="2"/>
      <c r="C37" s="2"/>
      <c r="D37" s="2" t="s">
        <v>222</v>
      </c>
      <c r="E37" s="2">
        <f>B39</f>
        <v>12222.36</v>
      </c>
      <c r="G37" s="2"/>
      <c r="H37" s="2"/>
      <c r="I37" s="2"/>
      <c r="J37" s="2" t="s">
        <v>222</v>
      </c>
      <c r="K37" s="2">
        <f>H39</f>
        <v>12716</v>
      </c>
      <c r="M37" s="2"/>
      <c r="N37" s="2"/>
      <c r="O37" s="2"/>
      <c r="P37" s="2" t="s">
        <v>222</v>
      </c>
      <c r="Q37" s="2">
        <f>N39</f>
        <v>12222.36</v>
      </c>
    </row>
    <row r="38" spans="1:17" x14ac:dyDescent="0.25">
      <c r="A38" s="2"/>
      <c r="B38" s="2"/>
      <c r="C38" s="2"/>
      <c r="D38" s="2" t="s">
        <v>223</v>
      </c>
      <c r="E38" s="2">
        <v>282.7</v>
      </c>
      <c r="G38" s="2"/>
      <c r="H38" s="2"/>
      <c r="I38" s="2"/>
      <c r="J38" s="2" t="s">
        <v>223</v>
      </c>
      <c r="K38" s="2">
        <v>323.18581110310026</v>
      </c>
      <c r="M38" s="2"/>
      <c r="N38" s="2"/>
      <c r="O38" s="2"/>
      <c r="P38" s="2" t="s">
        <v>223</v>
      </c>
      <c r="Q38" s="2">
        <v>282.7</v>
      </c>
    </row>
    <row r="39" spans="1:17" x14ac:dyDescent="0.25">
      <c r="A39" s="2" t="s">
        <v>222</v>
      </c>
      <c r="B39" s="2">
        <f>6111.18*2</f>
        <v>12222.36</v>
      </c>
      <c r="C39" s="2"/>
      <c r="D39" s="2" t="s">
        <v>224</v>
      </c>
      <c r="E39" s="2">
        <f>E37+E38</f>
        <v>12505.060000000001</v>
      </c>
      <c r="G39" s="2" t="s">
        <v>222</v>
      </c>
      <c r="H39" s="2">
        <f>6358*2</f>
        <v>12716</v>
      </c>
      <c r="I39" s="2"/>
      <c r="J39" s="2" t="s">
        <v>224</v>
      </c>
      <c r="K39" s="2">
        <f>K37+K38</f>
        <v>13039.1858111031</v>
      </c>
      <c r="M39" s="2" t="s">
        <v>222</v>
      </c>
      <c r="N39" s="2">
        <f>6111.18*2</f>
        <v>12222.36</v>
      </c>
      <c r="O39" s="2"/>
      <c r="P39" s="2" t="s">
        <v>224</v>
      </c>
      <c r="Q39" s="2">
        <f>Q37+Q38</f>
        <v>12505.060000000001</v>
      </c>
    </row>
    <row r="40" spans="1:17" x14ac:dyDescent="0.25">
      <c r="A40" s="2" t="s">
        <v>225</v>
      </c>
      <c r="B40" s="2">
        <v>11176.63</v>
      </c>
      <c r="C40" s="2"/>
      <c r="D40" s="2" t="s">
        <v>225</v>
      </c>
      <c r="E40" s="2">
        <v>11176.63</v>
      </c>
      <c r="G40" s="2" t="s">
        <v>225</v>
      </c>
      <c r="H40" s="2">
        <v>11176.63</v>
      </c>
      <c r="I40" s="2"/>
      <c r="J40" s="2" t="s">
        <v>225</v>
      </c>
      <c r="K40" s="2">
        <v>11176.63</v>
      </c>
      <c r="M40" s="2" t="s">
        <v>225</v>
      </c>
      <c r="N40" s="2">
        <v>11176.63</v>
      </c>
      <c r="O40" s="2"/>
      <c r="P40" s="2" t="s">
        <v>225</v>
      </c>
      <c r="Q40" s="2">
        <v>11176.63</v>
      </c>
    </row>
    <row r="41" spans="1:17" x14ac:dyDescent="0.25">
      <c r="A41" s="2" t="s">
        <v>226</v>
      </c>
      <c r="B41" s="2">
        <f>B39-B40</f>
        <v>1045.7300000000014</v>
      </c>
      <c r="C41" s="2"/>
      <c r="D41" s="2" t="s">
        <v>226</v>
      </c>
      <c r="E41" s="2">
        <f>(E39-E40)</f>
        <v>1328.4300000000021</v>
      </c>
      <c r="G41" s="2" t="s">
        <v>226</v>
      </c>
      <c r="H41" s="2">
        <f>H39-H40</f>
        <v>1539.3700000000008</v>
      </c>
      <c r="I41" s="2"/>
      <c r="J41" s="2" t="s">
        <v>226</v>
      </c>
      <c r="K41" s="2">
        <f>(K39-K40)</f>
        <v>1862.5558111031005</v>
      </c>
      <c r="M41" s="2" t="s">
        <v>226</v>
      </c>
      <c r="N41" s="2">
        <f>N39-N40</f>
        <v>1045.7300000000014</v>
      </c>
      <c r="O41" s="2"/>
      <c r="P41" s="2" t="s">
        <v>226</v>
      </c>
      <c r="Q41" s="2">
        <f>(Q39-Q40)</f>
        <v>1328.4300000000021</v>
      </c>
    </row>
    <row r="42" spans="1:17" x14ac:dyDescent="0.25">
      <c r="A42" s="2" t="s">
        <v>227</v>
      </c>
      <c r="B42" s="3">
        <v>0.1792</v>
      </c>
      <c r="C42" s="2"/>
      <c r="D42" s="2" t="s">
        <v>227</v>
      </c>
      <c r="E42" s="3">
        <v>0.1792</v>
      </c>
      <c r="G42" s="2" t="s">
        <v>227</v>
      </c>
      <c r="H42" s="3">
        <v>0.1792</v>
      </c>
      <c r="I42" s="2"/>
      <c r="J42" s="2" t="s">
        <v>227</v>
      </c>
      <c r="K42" s="3">
        <v>0.1792</v>
      </c>
      <c r="M42" s="2" t="s">
        <v>227</v>
      </c>
      <c r="N42" s="3">
        <v>0.1792</v>
      </c>
      <c r="O42" s="2"/>
      <c r="P42" s="2" t="s">
        <v>227</v>
      </c>
      <c r="Q42" s="3">
        <v>0.1792</v>
      </c>
    </row>
    <row r="43" spans="1:17" x14ac:dyDescent="0.25">
      <c r="A43" s="2" t="s">
        <v>228</v>
      </c>
      <c r="B43" s="2">
        <f>B41*B42</f>
        <v>187.39481600000025</v>
      </c>
      <c r="C43" s="2"/>
      <c r="D43" s="2" t="s">
        <v>228</v>
      </c>
      <c r="E43" s="2">
        <f>(E41*E42)</f>
        <v>238.05465600000036</v>
      </c>
      <c r="G43" s="2" t="s">
        <v>228</v>
      </c>
      <c r="H43" s="2">
        <f>H41*H42</f>
        <v>275.85510400000015</v>
      </c>
      <c r="I43" s="2"/>
      <c r="J43" s="2" t="s">
        <v>228</v>
      </c>
      <c r="K43" s="2">
        <f>(K41*K42)</f>
        <v>333.77000134967562</v>
      </c>
      <c r="M43" s="2" t="s">
        <v>228</v>
      </c>
      <c r="N43" s="2">
        <f>N41*N42</f>
        <v>187.39481600000025</v>
      </c>
      <c r="O43" s="2"/>
      <c r="P43" s="2" t="s">
        <v>228</v>
      </c>
      <c r="Q43" s="2">
        <f>(Q41*Q42)</f>
        <v>238.05465600000036</v>
      </c>
    </row>
    <row r="44" spans="1:17" x14ac:dyDescent="0.25">
      <c r="A44" s="2" t="s">
        <v>229</v>
      </c>
      <c r="B44" s="2">
        <v>1022.01</v>
      </c>
      <c r="C44" s="2"/>
      <c r="D44" s="2" t="s">
        <v>229</v>
      </c>
      <c r="E44" s="2">
        <v>1022.01</v>
      </c>
      <c r="G44" s="2" t="s">
        <v>229</v>
      </c>
      <c r="H44" s="2">
        <v>1022.12</v>
      </c>
      <c r="I44" s="2"/>
      <c r="J44" s="2" t="s">
        <v>229</v>
      </c>
      <c r="K44" s="2">
        <v>1022.01</v>
      </c>
      <c r="M44" s="2" t="s">
        <v>229</v>
      </c>
      <c r="N44" s="2">
        <v>1022.01</v>
      </c>
      <c r="O44" s="2"/>
      <c r="P44" s="2" t="s">
        <v>229</v>
      </c>
      <c r="Q44" s="2">
        <v>1022.01</v>
      </c>
    </row>
    <row r="45" spans="1:17" x14ac:dyDescent="0.25">
      <c r="A45" s="2" t="s">
        <v>230</v>
      </c>
      <c r="B45" s="2">
        <f>B43+B44</f>
        <v>1209.4048160000002</v>
      </c>
      <c r="C45" s="2"/>
      <c r="D45" s="2" t="s">
        <v>230</v>
      </c>
      <c r="E45" s="2">
        <f>(E43+E44)</f>
        <v>1260.0646560000005</v>
      </c>
      <c r="G45" s="2" t="s">
        <v>230</v>
      </c>
      <c r="H45" s="2">
        <f>H43+H44</f>
        <v>1297.9751040000001</v>
      </c>
      <c r="I45" s="2"/>
      <c r="J45" s="2" t="s">
        <v>230</v>
      </c>
      <c r="K45" s="2">
        <f>(K43+K44)</f>
        <v>1355.7800013496756</v>
      </c>
      <c r="M45" s="2" t="s">
        <v>230</v>
      </c>
      <c r="N45" s="2">
        <f>N43+N44</f>
        <v>1209.4048160000002</v>
      </c>
      <c r="O45" s="2"/>
      <c r="P45" s="2" t="s">
        <v>230</v>
      </c>
      <c r="Q45" s="2">
        <f>(Q43+Q44)</f>
        <v>1260.0646560000005</v>
      </c>
    </row>
    <row r="46" spans="1:17" x14ac:dyDescent="0.25">
      <c r="A46" s="2" t="s">
        <v>231</v>
      </c>
      <c r="B46" s="2"/>
      <c r="C46" s="2"/>
      <c r="D46" s="2" t="s">
        <v>231</v>
      </c>
      <c r="E46" s="2"/>
      <c r="G46" s="2" t="s">
        <v>231</v>
      </c>
      <c r="H46" s="2"/>
      <c r="I46" s="2"/>
      <c r="J46" s="2" t="s">
        <v>231</v>
      </c>
      <c r="K46" s="2"/>
      <c r="M46" s="2" t="s">
        <v>231</v>
      </c>
      <c r="N46" s="2"/>
      <c r="O46" s="2"/>
      <c r="P46" s="2" t="s">
        <v>231</v>
      </c>
      <c r="Q46" s="2"/>
    </row>
    <row r="47" spans="1:17" x14ac:dyDescent="0.25">
      <c r="A47" s="2" t="s">
        <v>232</v>
      </c>
      <c r="B47" s="2">
        <f>(B45-B46)</f>
        <v>1209.4048160000002</v>
      </c>
      <c r="C47" s="2"/>
      <c r="D47" s="2" t="s">
        <v>232</v>
      </c>
      <c r="E47" s="2">
        <f>(E45-E46)</f>
        <v>1260.0646560000005</v>
      </c>
      <c r="G47" s="2" t="s">
        <v>232</v>
      </c>
      <c r="H47" s="2">
        <f>(H45-H46)</f>
        <v>1297.9751040000001</v>
      </c>
      <c r="I47" s="2"/>
      <c r="J47" s="2" t="s">
        <v>232</v>
      </c>
      <c r="K47" s="2">
        <f>(K45-K46)</f>
        <v>1355.7800013496756</v>
      </c>
      <c r="M47" s="2" t="s">
        <v>232</v>
      </c>
      <c r="N47" s="2">
        <f>(N45-N46)</f>
        <v>1209.4048160000002</v>
      </c>
      <c r="O47" s="2"/>
      <c r="P47" s="2" t="s">
        <v>232</v>
      </c>
      <c r="Q47" s="2">
        <f>(Q45-Q46)</f>
        <v>1260.0646560000005</v>
      </c>
    </row>
    <row r="48" spans="1:17" x14ac:dyDescent="0.25">
      <c r="A48" s="2"/>
      <c r="B48" s="2"/>
      <c r="C48" s="2"/>
      <c r="D48" s="2"/>
      <c r="E48" s="2"/>
      <c r="G48" s="2"/>
      <c r="H48" s="2"/>
      <c r="I48" s="2"/>
      <c r="J48" s="2"/>
      <c r="K48" s="2"/>
      <c r="M48" s="2"/>
      <c r="N48" s="2"/>
      <c r="O48" s="2"/>
      <c r="P48" s="2"/>
      <c r="Q48" s="2"/>
    </row>
    <row r="49" spans="1:17" x14ac:dyDescent="0.25">
      <c r="A49" s="2"/>
      <c r="B49" s="2"/>
      <c r="C49" s="2"/>
      <c r="D49" s="2" t="s">
        <v>233</v>
      </c>
      <c r="E49" s="2">
        <f>E47-B47</f>
        <v>50.659840000000258</v>
      </c>
      <c r="G49" s="2"/>
      <c r="H49" s="2"/>
      <c r="I49" s="2"/>
      <c r="J49" s="2" t="s">
        <v>233</v>
      </c>
      <c r="K49" s="2">
        <f>K47-H47</f>
        <v>57.804897349675457</v>
      </c>
      <c r="M49" s="2"/>
      <c r="N49" s="2"/>
      <c r="O49" s="2"/>
      <c r="P49" s="2" t="s">
        <v>233</v>
      </c>
      <c r="Q49" s="2">
        <f>Q47-N47</f>
        <v>50.659840000000258</v>
      </c>
    </row>
    <row r="52" spans="1:17" ht="18.75" x14ac:dyDescent="0.3">
      <c r="A52" s="137" t="s">
        <v>42</v>
      </c>
      <c r="B52" s="138"/>
      <c r="C52" s="2"/>
      <c r="D52" s="138"/>
      <c r="E52" s="138"/>
      <c r="G52" s="137" t="s">
        <v>44</v>
      </c>
      <c r="H52" s="138"/>
      <c r="I52" s="2"/>
      <c r="J52" s="138"/>
      <c r="K52" s="138"/>
      <c r="M52" s="137" t="s">
        <v>48</v>
      </c>
      <c r="N52" s="138"/>
      <c r="O52" s="2"/>
      <c r="P52" s="138"/>
      <c r="Q52" s="138"/>
    </row>
    <row r="53" spans="1:17" x14ac:dyDescent="0.25">
      <c r="A53" s="2"/>
      <c r="B53" s="2"/>
      <c r="C53" s="2"/>
      <c r="D53" s="2"/>
      <c r="E53" s="2"/>
      <c r="G53" s="2"/>
      <c r="H53" s="2"/>
      <c r="I53" s="2"/>
      <c r="J53" s="2"/>
      <c r="K53" s="2"/>
      <c r="M53" s="2"/>
      <c r="N53" s="2"/>
      <c r="O53" s="2"/>
      <c r="P53" s="2"/>
      <c r="Q53" s="2"/>
    </row>
    <row r="54" spans="1:17" x14ac:dyDescent="0.25">
      <c r="A54" s="2"/>
      <c r="B54" s="2"/>
      <c r="C54" s="2"/>
      <c r="D54" s="2" t="s">
        <v>222</v>
      </c>
      <c r="E54" s="2">
        <f>B56</f>
        <v>12222.36</v>
      </c>
      <c r="G54" s="2"/>
      <c r="H54" s="2"/>
      <c r="I54" s="2"/>
      <c r="J54" s="2" t="s">
        <v>222</v>
      </c>
      <c r="K54" s="2">
        <f>H56</f>
        <v>12222.36</v>
      </c>
      <c r="M54" s="2"/>
      <c r="N54" s="2"/>
      <c r="O54" s="2"/>
      <c r="P54" s="2" t="s">
        <v>222</v>
      </c>
      <c r="Q54" s="2">
        <f>N56</f>
        <v>10873.7</v>
      </c>
    </row>
    <row r="55" spans="1:17" x14ac:dyDescent="0.25">
      <c r="A55" s="2"/>
      <c r="B55" s="2"/>
      <c r="C55" s="2"/>
      <c r="D55" s="2" t="s">
        <v>223</v>
      </c>
      <c r="E55" s="2">
        <v>282.7</v>
      </c>
      <c r="G55" s="2"/>
      <c r="H55" s="2"/>
      <c r="I55" s="2"/>
      <c r="J55" s="2" t="s">
        <v>223</v>
      </c>
      <c r="K55" s="2">
        <v>282.7</v>
      </c>
      <c r="M55" s="2"/>
      <c r="N55" s="2"/>
      <c r="O55" s="2"/>
      <c r="P55" s="2" t="s">
        <v>223</v>
      </c>
      <c r="Q55" s="2">
        <v>172.09595890410981</v>
      </c>
    </row>
    <row r="56" spans="1:17" x14ac:dyDescent="0.25">
      <c r="A56" s="2" t="s">
        <v>222</v>
      </c>
      <c r="B56" s="2">
        <f>6111.18*2</f>
        <v>12222.36</v>
      </c>
      <c r="C56" s="2"/>
      <c r="D56" s="2" t="s">
        <v>224</v>
      </c>
      <c r="E56" s="2">
        <f>E54+E55</f>
        <v>12505.060000000001</v>
      </c>
      <c r="G56" s="2" t="s">
        <v>222</v>
      </c>
      <c r="H56" s="2">
        <f>6111.18*2</f>
        <v>12222.36</v>
      </c>
      <c r="I56" s="2"/>
      <c r="J56" s="2" t="s">
        <v>224</v>
      </c>
      <c r="K56" s="2">
        <f>K54+K55</f>
        <v>12505.060000000001</v>
      </c>
      <c r="M56" s="2" t="s">
        <v>222</v>
      </c>
      <c r="N56" s="2">
        <f>5436.85*2</f>
        <v>10873.7</v>
      </c>
      <c r="O56" s="2"/>
      <c r="P56" s="2" t="s">
        <v>224</v>
      </c>
      <c r="Q56" s="2">
        <f>Q54+Q55</f>
        <v>11045.795958904111</v>
      </c>
    </row>
    <row r="57" spans="1:17" x14ac:dyDescent="0.25">
      <c r="A57" s="2" t="s">
        <v>225</v>
      </c>
      <c r="B57" s="2">
        <v>11176.63</v>
      </c>
      <c r="C57" s="2"/>
      <c r="D57" s="2" t="s">
        <v>225</v>
      </c>
      <c r="E57" s="2">
        <v>11176.63</v>
      </c>
      <c r="G57" s="2" t="s">
        <v>225</v>
      </c>
      <c r="H57" s="2">
        <v>11176.63</v>
      </c>
      <c r="I57" s="2"/>
      <c r="J57" s="2" t="s">
        <v>225</v>
      </c>
      <c r="K57" s="2">
        <v>11176.63</v>
      </c>
      <c r="M57" s="2" t="s">
        <v>225</v>
      </c>
      <c r="N57" s="2">
        <v>9614.67</v>
      </c>
      <c r="O57" s="2"/>
      <c r="P57" s="2" t="s">
        <v>225</v>
      </c>
      <c r="Q57" s="2">
        <v>9614.67</v>
      </c>
    </row>
    <row r="58" spans="1:17" x14ac:dyDescent="0.25">
      <c r="A58" s="2" t="s">
        <v>226</v>
      </c>
      <c r="B58" s="2">
        <f>B56-B57</f>
        <v>1045.7300000000014</v>
      </c>
      <c r="C58" s="2"/>
      <c r="D58" s="2" t="s">
        <v>226</v>
      </c>
      <c r="E58" s="2">
        <f>(E56-E57)</f>
        <v>1328.4300000000021</v>
      </c>
      <c r="G58" s="2" t="s">
        <v>226</v>
      </c>
      <c r="H58" s="2">
        <f>H56-H57</f>
        <v>1045.7300000000014</v>
      </c>
      <c r="I58" s="2"/>
      <c r="J58" s="2" t="s">
        <v>226</v>
      </c>
      <c r="K58" s="2">
        <f>(K56-K57)</f>
        <v>1328.4300000000021</v>
      </c>
      <c r="M58" s="2" t="s">
        <v>226</v>
      </c>
      <c r="N58" s="2">
        <f>N56-N57</f>
        <v>1259.0300000000007</v>
      </c>
      <c r="O58" s="2"/>
      <c r="P58" s="2" t="s">
        <v>226</v>
      </c>
      <c r="Q58" s="2">
        <f>(Q56-Q57)</f>
        <v>1431.125958904111</v>
      </c>
    </row>
    <row r="59" spans="1:17" x14ac:dyDescent="0.25">
      <c r="A59" s="2" t="s">
        <v>227</v>
      </c>
      <c r="B59" s="3">
        <v>0.1792</v>
      </c>
      <c r="C59" s="2"/>
      <c r="D59" s="2" t="s">
        <v>227</v>
      </c>
      <c r="E59" s="3">
        <v>0.1792</v>
      </c>
      <c r="G59" s="2" t="s">
        <v>227</v>
      </c>
      <c r="H59" s="3">
        <v>0.1792</v>
      </c>
      <c r="I59" s="2"/>
      <c r="J59" s="2" t="s">
        <v>227</v>
      </c>
      <c r="K59" s="3">
        <v>0.1792</v>
      </c>
      <c r="M59" s="2" t="s">
        <v>227</v>
      </c>
      <c r="N59" s="3">
        <v>0.16</v>
      </c>
      <c r="O59" s="2"/>
      <c r="P59" s="2" t="s">
        <v>227</v>
      </c>
      <c r="Q59" s="3">
        <v>0.16</v>
      </c>
    </row>
    <row r="60" spans="1:17" x14ac:dyDescent="0.25">
      <c r="A60" s="2" t="s">
        <v>228</v>
      </c>
      <c r="B60" s="2">
        <f>B58*B59</f>
        <v>187.39481600000025</v>
      </c>
      <c r="C60" s="2"/>
      <c r="D60" s="2" t="s">
        <v>228</v>
      </c>
      <c r="E60" s="2">
        <f>(E58*E59)</f>
        <v>238.05465600000036</v>
      </c>
      <c r="G60" s="2" t="s">
        <v>228</v>
      </c>
      <c r="H60" s="2">
        <f>H58*H59</f>
        <v>187.39481600000025</v>
      </c>
      <c r="I60" s="2"/>
      <c r="J60" s="2" t="s">
        <v>228</v>
      </c>
      <c r="K60" s="2">
        <f>(K58*K59)</f>
        <v>238.05465600000036</v>
      </c>
      <c r="M60" s="2" t="s">
        <v>228</v>
      </c>
      <c r="N60" s="2">
        <f>N58*N59</f>
        <v>201.4448000000001</v>
      </c>
      <c r="O60" s="2"/>
      <c r="P60" s="2" t="s">
        <v>228</v>
      </c>
      <c r="Q60" s="2">
        <f>(Q58*Q59)</f>
        <v>228.98015342465777</v>
      </c>
    </row>
    <row r="61" spans="1:17" x14ac:dyDescent="0.25">
      <c r="A61" s="2" t="s">
        <v>229</v>
      </c>
      <c r="B61" s="2">
        <v>1022.01</v>
      </c>
      <c r="C61" s="2"/>
      <c r="D61" s="2" t="s">
        <v>229</v>
      </c>
      <c r="E61" s="2">
        <v>1022.01</v>
      </c>
      <c r="G61" s="2" t="s">
        <v>229</v>
      </c>
      <c r="H61" s="2">
        <v>1022.01</v>
      </c>
      <c r="I61" s="2"/>
      <c r="J61" s="2" t="s">
        <v>229</v>
      </c>
      <c r="K61" s="2">
        <v>1022.01</v>
      </c>
      <c r="M61" s="2" t="s">
        <v>229</v>
      </c>
      <c r="N61" s="2">
        <v>772.1</v>
      </c>
      <c r="O61" s="2"/>
      <c r="P61" s="2" t="s">
        <v>229</v>
      </c>
      <c r="Q61" s="2">
        <v>772.1</v>
      </c>
    </row>
    <row r="62" spans="1:17" x14ac:dyDescent="0.25">
      <c r="A62" s="2" t="s">
        <v>230</v>
      </c>
      <c r="B62" s="2">
        <f>B60+B61</f>
        <v>1209.4048160000002</v>
      </c>
      <c r="C62" s="2"/>
      <c r="D62" s="2" t="s">
        <v>230</v>
      </c>
      <c r="E62" s="2">
        <f>(E60+E61)</f>
        <v>1260.0646560000005</v>
      </c>
      <c r="G62" s="2" t="s">
        <v>230</v>
      </c>
      <c r="H62" s="2">
        <f>H60+H61</f>
        <v>1209.4048160000002</v>
      </c>
      <c r="I62" s="2"/>
      <c r="J62" s="2" t="s">
        <v>230</v>
      </c>
      <c r="K62" s="2">
        <f>(K60+K61)</f>
        <v>1260.0646560000005</v>
      </c>
      <c r="M62" s="2" t="s">
        <v>230</v>
      </c>
      <c r="N62" s="2">
        <f>N60+N61</f>
        <v>973.54480000000012</v>
      </c>
      <c r="O62" s="2"/>
      <c r="P62" s="2" t="s">
        <v>230</v>
      </c>
      <c r="Q62" s="2">
        <f>(Q60+Q61)</f>
        <v>1001.0801534246577</v>
      </c>
    </row>
    <row r="63" spans="1:17" x14ac:dyDescent="0.25">
      <c r="A63" s="2" t="s">
        <v>231</v>
      </c>
      <c r="B63" s="2"/>
      <c r="C63" s="2"/>
      <c r="D63" s="2" t="s">
        <v>231</v>
      </c>
      <c r="E63" s="2"/>
      <c r="G63" s="2" t="s">
        <v>231</v>
      </c>
      <c r="H63" s="2"/>
      <c r="I63" s="2"/>
      <c r="J63" s="2" t="s">
        <v>231</v>
      </c>
      <c r="K63" s="2"/>
      <c r="M63" s="2" t="s">
        <v>231</v>
      </c>
      <c r="N63" s="2"/>
      <c r="O63" s="2"/>
      <c r="P63" s="2" t="s">
        <v>231</v>
      </c>
      <c r="Q63" s="2"/>
    </row>
    <row r="64" spans="1:17" x14ac:dyDescent="0.25">
      <c r="A64" s="2" t="s">
        <v>232</v>
      </c>
      <c r="B64" s="2">
        <f>(B62-B63)</f>
        <v>1209.4048160000002</v>
      </c>
      <c r="C64" s="2"/>
      <c r="D64" s="2" t="s">
        <v>232</v>
      </c>
      <c r="E64" s="2">
        <f>(E62-E63)</f>
        <v>1260.0646560000005</v>
      </c>
      <c r="G64" s="2" t="s">
        <v>232</v>
      </c>
      <c r="H64" s="2">
        <f>(H62-H63)</f>
        <v>1209.4048160000002</v>
      </c>
      <c r="I64" s="2"/>
      <c r="J64" s="2" t="s">
        <v>232</v>
      </c>
      <c r="K64" s="2">
        <f>(K62-K63)</f>
        <v>1260.0646560000005</v>
      </c>
      <c r="M64" s="2" t="s">
        <v>232</v>
      </c>
      <c r="N64" s="2">
        <f>(N62-N63)</f>
        <v>973.54480000000012</v>
      </c>
      <c r="O64" s="2"/>
      <c r="P64" s="2" t="s">
        <v>232</v>
      </c>
      <c r="Q64" s="2">
        <f>(Q62-Q63)</f>
        <v>1001.0801534246577</v>
      </c>
    </row>
    <row r="65" spans="1:17" x14ac:dyDescent="0.25">
      <c r="A65" s="2"/>
      <c r="B65" s="2"/>
      <c r="C65" s="2"/>
      <c r="D65" s="2"/>
      <c r="E65" s="2"/>
      <c r="G65" s="2"/>
      <c r="H65" s="2"/>
      <c r="I65" s="2"/>
      <c r="J65" s="2"/>
      <c r="K65" s="2"/>
      <c r="M65" s="2"/>
      <c r="N65" s="2"/>
      <c r="O65" s="2"/>
      <c r="P65" s="2"/>
      <c r="Q65" s="2"/>
    </row>
    <row r="66" spans="1:17" x14ac:dyDescent="0.25">
      <c r="A66" s="2"/>
      <c r="B66" s="2"/>
      <c r="C66" s="2"/>
      <c r="D66" s="2" t="s">
        <v>233</v>
      </c>
      <c r="E66" s="2">
        <f>E64-B64</f>
        <v>50.659840000000258</v>
      </c>
      <c r="G66" s="2"/>
      <c r="H66" s="2"/>
      <c r="I66" s="2"/>
      <c r="J66" s="2" t="s">
        <v>233</v>
      </c>
      <c r="K66" s="2">
        <f>K64-H64</f>
        <v>50.659840000000258</v>
      </c>
      <c r="M66" s="2"/>
      <c r="N66" s="2"/>
      <c r="O66" s="2"/>
      <c r="P66" s="2" t="s">
        <v>233</v>
      </c>
      <c r="Q66" s="2">
        <f>Q64-N64</f>
        <v>27.535353424657615</v>
      </c>
    </row>
    <row r="69" spans="1:17" ht="18.75" x14ac:dyDescent="0.3">
      <c r="A69" s="137" t="s">
        <v>50</v>
      </c>
      <c r="B69" s="138"/>
      <c r="C69" s="2"/>
      <c r="D69" s="138"/>
      <c r="E69" s="138"/>
      <c r="G69" s="137" t="s">
        <v>53</v>
      </c>
      <c r="H69" s="138"/>
      <c r="I69" s="2"/>
      <c r="J69" s="138"/>
      <c r="K69" s="138"/>
      <c r="M69" s="137" t="s">
        <v>55</v>
      </c>
      <c r="N69" s="138"/>
      <c r="O69" s="2"/>
      <c r="P69" s="138"/>
      <c r="Q69" s="138"/>
    </row>
    <row r="70" spans="1:17" x14ac:dyDescent="0.25">
      <c r="A70" s="2"/>
      <c r="B70" s="2"/>
      <c r="C70" s="2"/>
      <c r="D70" s="2"/>
      <c r="E70" s="2"/>
      <c r="G70" s="2"/>
      <c r="H70" s="2"/>
      <c r="I70" s="2"/>
      <c r="J70" s="2"/>
      <c r="K70" s="2"/>
      <c r="M70" s="2"/>
      <c r="N70" s="2"/>
      <c r="O70" s="2"/>
      <c r="P70" s="2"/>
      <c r="Q70" s="2"/>
    </row>
    <row r="71" spans="1:17" x14ac:dyDescent="0.25">
      <c r="A71" s="2"/>
      <c r="B71" s="2"/>
      <c r="C71" s="2"/>
      <c r="D71" s="2" t="s">
        <v>222</v>
      </c>
      <c r="E71" s="2">
        <f>B73</f>
        <v>9119.9599999999991</v>
      </c>
      <c r="G71" s="2"/>
      <c r="H71" s="2"/>
      <c r="I71" s="2"/>
      <c r="J71" s="2" t="s">
        <v>222</v>
      </c>
      <c r="K71" s="2">
        <f>H73</f>
        <v>21080.78</v>
      </c>
      <c r="M71" s="2"/>
      <c r="N71" s="2"/>
      <c r="O71" s="2"/>
      <c r="P71" s="2" t="s">
        <v>222</v>
      </c>
      <c r="Q71" s="2">
        <f>N73</f>
        <v>14750</v>
      </c>
    </row>
    <row r="72" spans="1:17" x14ac:dyDescent="0.25">
      <c r="A72" s="2"/>
      <c r="B72" s="2"/>
      <c r="C72" s="2"/>
      <c r="D72" s="2" t="s">
        <v>223</v>
      </c>
      <c r="E72" s="2">
        <v>28.269048305695719</v>
      </c>
      <c r="G72" s="2"/>
      <c r="H72" s="2"/>
      <c r="I72" s="2"/>
      <c r="J72" s="2" t="s">
        <v>223</v>
      </c>
      <c r="K72" s="2">
        <v>1009.194264599856</v>
      </c>
      <c r="M72" s="2"/>
      <c r="N72" s="2"/>
      <c r="O72" s="2"/>
      <c r="P72" s="2" t="s">
        <v>223</v>
      </c>
      <c r="Q72" s="2">
        <v>489.99727469358356</v>
      </c>
    </row>
    <row r="73" spans="1:17" x14ac:dyDescent="0.25">
      <c r="A73" s="2" t="s">
        <v>222</v>
      </c>
      <c r="B73" s="2">
        <f>4559.98*2</f>
        <v>9119.9599999999991</v>
      </c>
      <c r="C73" s="2"/>
      <c r="D73" s="2" t="s">
        <v>224</v>
      </c>
      <c r="E73" s="2">
        <f>E71+E72</f>
        <v>9148.229048305695</v>
      </c>
      <c r="G73" s="2" t="s">
        <v>222</v>
      </c>
      <c r="H73" s="2">
        <f>10540.39*2</f>
        <v>21080.78</v>
      </c>
      <c r="I73" s="2"/>
      <c r="J73" s="2" t="s">
        <v>224</v>
      </c>
      <c r="K73" s="2">
        <f>K71+K72</f>
        <v>22089.974264599856</v>
      </c>
      <c r="M73" s="2" t="s">
        <v>222</v>
      </c>
      <c r="N73" s="2">
        <f>7375*2</f>
        <v>14750</v>
      </c>
      <c r="O73" s="2"/>
      <c r="P73" s="2" t="s">
        <v>224</v>
      </c>
      <c r="Q73" s="2">
        <f>Q71+Q72</f>
        <v>15239.997274693584</v>
      </c>
    </row>
    <row r="74" spans="1:17" x14ac:dyDescent="0.25">
      <c r="A74" s="2" t="s">
        <v>225</v>
      </c>
      <c r="B74" s="2">
        <v>5470.93</v>
      </c>
      <c r="C74" s="2"/>
      <c r="D74" s="2" t="s">
        <v>225</v>
      </c>
      <c r="E74" s="2">
        <v>5470.93</v>
      </c>
      <c r="G74" s="2" t="s">
        <v>225</v>
      </c>
      <c r="H74" s="2">
        <v>13381.48</v>
      </c>
      <c r="I74" s="2"/>
      <c r="J74" s="2" t="s">
        <v>225</v>
      </c>
      <c r="K74" s="2">
        <v>13381.48</v>
      </c>
      <c r="M74" s="2" t="s">
        <v>225</v>
      </c>
      <c r="N74" s="2">
        <v>13381.48</v>
      </c>
      <c r="O74" s="2"/>
      <c r="P74" s="2" t="s">
        <v>225</v>
      </c>
      <c r="Q74" s="2">
        <v>13381.48</v>
      </c>
    </row>
    <row r="75" spans="1:17" x14ac:dyDescent="0.25">
      <c r="A75" s="2" t="s">
        <v>226</v>
      </c>
      <c r="B75" s="2">
        <f>B73-B74</f>
        <v>3649.0299999999988</v>
      </c>
      <c r="C75" s="2"/>
      <c r="D75" s="2" t="s">
        <v>226</v>
      </c>
      <c r="E75" s="2">
        <f>(E73-E74)</f>
        <v>3677.2990483056947</v>
      </c>
      <c r="G75" s="2" t="s">
        <v>226</v>
      </c>
      <c r="H75" s="2">
        <f>H73-H74</f>
        <v>7699.2999999999993</v>
      </c>
      <c r="I75" s="2"/>
      <c r="J75" s="2" t="s">
        <v>226</v>
      </c>
      <c r="K75" s="2">
        <f>(K73-K74)</f>
        <v>8708.4942645998563</v>
      </c>
      <c r="M75" s="2" t="s">
        <v>226</v>
      </c>
      <c r="N75" s="2">
        <f>N73-N74</f>
        <v>1368.5200000000004</v>
      </c>
      <c r="O75" s="2"/>
      <c r="P75" s="2" t="s">
        <v>226</v>
      </c>
      <c r="Q75" s="2">
        <f>(Q73-Q74)</f>
        <v>1858.5172746935841</v>
      </c>
    </row>
    <row r="76" spans="1:17" x14ac:dyDescent="0.25">
      <c r="A76" s="2" t="s">
        <v>227</v>
      </c>
      <c r="B76" s="3">
        <v>0.10879999999999999</v>
      </c>
      <c r="C76" s="2"/>
      <c r="D76" s="2" t="s">
        <v>227</v>
      </c>
      <c r="E76" s="3">
        <v>0.10879999999999999</v>
      </c>
      <c r="G76" s="2" t="s">
        <v>227</v>
      </c>
      <c r="H76" s="3">
        <v>0.21360000000000001</v>
      </c>
      <c r="I76" s="2"/>
      <c r="J76" s="2" t="s">
        <v>227</v>
      </c>
      <c r="K76" s="3">
        <v>0.21360000000000001</v>
      </c>
      <c r="M76" s="2" t="s">
        <v>227</v>
      </c>
      <c r="N76" s="3">
        <v>0.21360000000000001</v>
      </c>
      <c r="O76" s="2"/>
      <c r="P76" s="2" t="s">
        <v>227</v>
      </c>
      <c r="Q76" s="3">
        <v>0.21360000000000001</v>
      </c>
    </row>
    <row r="77" spans="1:17" x14ac:dyDescent="0.25">
      <c r="A77" s="2" t="s">
        <v>228</v>
      </c>
      <c r="B77" s="2">
        <f>B75*B76</f>
        <v>397.01446399999986</v>
      </c>
      <c r="C77" s="2"/>
      <c r="D77" s="2" t="s">
        <v>228</v>
      </c>
      <c r="E77" s="2">
        <f>(E75*E76)</f>
        <v>400.09013645565955</v>
      </c>
      <c r="G77" s="2" t="s">
        <v>228</v>
      </c>
      <c r="H77" s="2">
        <f>H75*H76</f>
        <v>1644.5704799999999</v>
      </c>
      <c r="I77" s="2"/>
      <c r="J77" s="2" t="s">
        <v>228</v>
      </c>
      <c r="K77" s="2">
        <f>(K75*K76)</f>
        <v>1860.1343749185294</v>
      </c>
      <c r="M77" s="2" t="s">
        <v>228</v>
      </c>
      <c r="N77" s="2">
        <f>N75*N76</f>
        <v>292.31587200000013</v>
      </c>
      <c r="O77" s="2"/>
      <c r="P77" s="2" t="s">
        <v>228</v>
      </c>
      <c r="Q77" s="2">
        <f>(Q75*Q76)</f>
        <v>396.97928987454958</v>
      </c>
    </row>
    <row r="78" spans="1:17" x14ac:dyDescent="0.25">
      <c r="A78" s="2" t="s">
        <v>229</v>
      </c>
      <c r="B78" s="2">
        <v>321.26</v>
      </c>
      <c r="C78" s="2"/>
      <c r="D78" s="2" t="s">
        <v>229</v>
      </c>
      <c r="E78" s="2">
        <v>321.26</v>
      </c>
      <c r="G78" s="2" t="s">
        <v>229</v>
      </c>
      <c r="H78" s="2">
        <v>1417.12</v>
      </c>
      <c r="I78" s="2"/>
      <c r="J78" s="2" t="s">
        <v>229</v>
      </c>
      <c r="K78" s="2">
        <v>1417.12</v>
      </c>
      <c r="M78" s="2" t="s">
        <v>229</v>
      </c>
      <c r="N78" s="2">
        <v>1417.12</v>
      </c>
      <c r="O78" s="2"/>
      <c r="P78" s="2" t="s">
        <v>229</v>
      </c>
      <c r="Q78" s="2">
        <v>1417.12</v>
      </c>
    </row>
    <row r="79" spans="1:17" x14ac:dyDescent="0.25">
      <c r="A79" s="2" t="s">
        <v>230</v>
      </c>
      <c r="B79" s="2">
        <f>B77+B78</f>
        <v>718.27446399999985</v>
      </c>
      <c r="C79" s="2"/>
      <c r="D79" s="2" t="s">
        <v>230</v>
      </c>
      <c r="E79" s="2">
        <f>(E77+E78)</f>
        <v>721.35013645565959</v>
      </c>
      <c r="G79" s="2" t="s">
        <v>230</v>
      </c>
      <c r="H79" s="2">
        <f>H77+H78</f>
        <v>3061.6904799999998</v>
      </c>
      <c r="I79" s="2"/>
      <c r="J79" s="2" t="s">
        <v>230</v>
      </c>
      <c r="K79" s="2">
        <f>(K77+K78)</f>
        <v>3277.2543749185293</v>
      </c>
      <c r="M79" s="2" t="s">
        <v>230</v>
      </c>
      <c r="N79" s="2">
        <f>N77+N78</f>
        <v>1709.435872</v>
      </c>
      <c r="O79" s="2"/>
      <c r="P79" s="2" t="s">
        <v>230</v>
      </c>
      <c r="Q79" s="2">
        <f>(Q77+Q78)</f>
        <v>1814.0992898745494</v>
      </c>
    </row>
    <row r="80" spans="1:17" x14ac:dyDescent="0.25">
      <c r="A80" s="2" t="s">
        <v>231</v>
      </c>
      <c r="B80" s="2"/>
      <c r="C80" s="2"/>
      <c r="D80" s="2" t="s">
        <v>231</v>
      </c>
      <c r="E80" s="2"/>
      <c r="G80" s="2" t="s">
        <v>231</v>
      </c>
      <c r="H80" s="2"/>
      <c r="I80" s="2"/>
      <c r="J80" s="2" t="s">
        <v>231</v>
      </c>
      <c r="K80" s="2"/>
      <c r="M80" s="2" t="s">
        <v>231</v>
      </c>
      <c r="N80" s="2"/>
      <c r="O80" s="2"/>
      <c r="P80" s="2" t="s">
        <v>231</v>
      </c>
      <c r="Q80" s="2"/>
    </row>
    <row r="81" spans="1:17" x14ac:dyDescent="0.25">
      <c r="A81" s="2" t="s">
        <v>232</v>
      </c>
      <c r="B81" s="2">
        <f>(B79-B80)</f>
        <v>718.27446399999985</v>
      </c>
      <c r="C81" s="2"/>
      <c r="D81" s="2" t="s">
        <v>232</v>
      </c>
      <c r="E81" s="2">
        <f>(E79-E80)</f>
        <v>721.35013645565959</v>
      </c>
      <c r="G81" s="2" t="s">
        <v>232</v>
      </c>
      <c r="H81" s="2">
        <f>(H79-H80)</f>
        <v>3061.6904799999998</v>
      </c>
      <c r="I81" s="2"/>
      <c r="J81" s="2" t="s">
        <v>232</v>
      </c>
      <c r="K81" s="2">
        <f>(K79-K80)</f>
        <v>3277.2543749185293</v>
      </c>
      <c r="M81" s="2" t="s">
        <v>232</v>
      </c>
      <c r="N81" s="2">
        <f>(N79-N80)</f>
        <v>1709.435872</v>
      </c>
      <c r="O81" s="2"/>
      <c r="P81" s="2" t="s">
        <v>232</v>
      </c>
      <c r="Q81" s="2">
        <f>(Q79-Q80)</f>
        <v>1814.0992898745494</v>
      </c>
    </row>
    <row r="82" spans="1:17" x14ac:dyDescent="0.25">
      <c r="A82" s="2"/>
      <c r="B82" s="2"/>
      <c r="C82" s="2"/>
      <c r="D82" s="2"/>
      <c r="E82" s="2"/>
      <c r="G82" s="2"/>
      <c r="H82" s="2"/>
      <c r="I82" s="2"/>
      <c r="J82" s="2"/>
      <c r="K82" s="2"/>
      <c r="M82" s="2"/>
      <c r="N82" s="2"/>
      <c r="O82" s="2"/>
      <c r="P82" s="2"/>
      <c r="Q82" s="2"/>
    </row>
    <row r="83" spans="1:17" x14ac:dyDescent="0.25">
      <c r="A83" s="2"/>
      <c r="B83" s="2"/>
      <c r="C83" s="2"/>
      <c r="D83" s="2" t="s">
        <v>233</v>
      </c>
      <c r="E83" s="2">
        <f>E81-B81</f>
        <v>3.0756724556597419</v>
      </c>
      <c r="G83" s="2"/>
      <c r="H83" s="2"/>
      <c r="I83" s="2"/>
      <c r="J83" s="2" t="s">
        <v>233</v>
      </c>
      <c r="K83" s="2">
        <f>K81-H81</f>
        <v>215.56389491852951</v>
      </c>
      <c r="M83" s="2"/>
      <c r="N83" s="2"/>
      <c r="O83" s="2"/>
      <c r="P83" s="2" t="s">
        <v>233</v>
      </c>
      <c r="Q83" s="2">
        <f>Q81-N81</f>
        <v>104.6634178745494</v>
      </c>
    </row>
    <row r="86" spans="1:17" ht="18.75" x14ac:dyDescent="0.3">
      <c r="A86" s="137" t="s">
        <v>57</v>
      </c>
      <c r="B86" s="138"/>
      <c r="C86" s="2"/>
      <c r="D86" s="138"/>
      <c r="E86" s="138"/>
      <c r="G86" s="137" t="s">
        <v>59</v>
      </c>
      <c r="H86" s="138"/>
      <c r="I86" s="2"/>
      <c r="J86" s="138"/>
      <c r="K86" s="138"/>
      <c r="M86" s="137" t="s">
        <v>61</v>
      </c>
      <c r="N86" s="138"/>
      <c r="O86" s="2"/>
      <c r="P86" s="138"/>
      <c r="Q86" s="138"/>
    </row>
    <row r="87" spans="1:17" x14ac:dyDescent="0.25">
      <c r="A87" s="2"/>
      <c r="B87" s="2"/>
      <c r="C87" s="2"/>
      <c r="D87" s="2"/>
      <c r="E87" s="2"/>
      <c r="G87" s="2"/>
      <c r="H87" s="2"/>
      <c r="I87" s="2"/>
      <c r="J87" s="2"/>
      <c r="K87" s="2"/>
      <c r="M87" s="2"/>
      <c r="N87" s="2"/>
      <c r="O87" s="2"/>
      <c r="P87" s="2"/>
      <c r="Q87" s="2"/>
    </row>
    <row r="88" spans="1:17" x14ac:dyDescent="0.25">
      <c r="A88" s="2"/>
      <c r="B88" s="2"/>
      <c r="C88" s="2"/>
      <c r="D88" s="2" t="s">
        <v>222</v>
      </c>
      <c r="E88" s="2">
        <f>B90</f>
        <v>12222.36</v>
      </c>
      <c r="G88" s="2"/>
      <c r="H88" s="2"/>
      <c r="I88" s="2"/>
      <c r="J88" s="2" t="s">
        <v>222</v>
      </c>
      <c r="K88" s="2">
        <f>H90</f>
        <v>9814.16</v>
      </c>
      <c r="M88" s="2"/>
      <c r="N88" s="2"/>
      <c r="O88" s="2"/>
      <c r="P88" s="2" t="s">
        <v>222</v>
      </c>
      <c r="Q88" s="2">
        <f>N90</f>
        <v>16720</v>
      </c>
    </row>
    <row r="89" spans="1:17" x14ac:dyDescent="0.25">
      <c r="A89" s="2"/>
      <c r="B89" s="2"/>
      <c r="C89" s="2"/>
      <c r="D89" s="2" t="s">
        <v>223</v>
      </c>
      <c r="E89" s="2">
        <v>282.7</v>
      </c>
      <c r="G89" s="2"/>
      <c r="H89" s="2"/>
      <c r="I89" s="2"/>
      <c r="J89" s="2" t="s">
        <v>223</v>
      </c>
      <c r="K89" s="2">
        <v>85.2</v>
      </c>
      <c r="M89" s="2"/>
      <c r="N89" s="2"/>
      <c r="O89" s="2"/>
      <c r="P89" s="2" t="s">
        <v>223</v>
      </c>
      <c r="Q89" s="2">
        <v>651.56000000000006</v>
      </c>
    </row>
    <row r="90" spans="1:17" x14ac:dyDescent="0.25">
      <c r="A90" s="2" t="s">
        <v>222</v>
      </c>
      <c r="B90" s="2">
        <f>6111.18*2</f>
        <v>12222.36</v>
      </c>
      <c r="C90" s="2"/>
      <c r="D90" s="2" t="s">
        <v>224</v>
      </c>
      <c r="E90" s="2">
        <f>E88+E89</f>
        <v>12505.060000000001</v>
      </c>
      <c r="G90" s="2" t="s">
        <v>222</v>
      </c>
      <c r="H90" s="2">
        <f>4907.08*2</f>
        <v>9814.16</v>
      </c>
      <c r="I90" s="2"/>
      <c r="J90" s="2" t="s">
        <v>224</v>
      </c>
      <c r="K90" s="2">
        <f>K88+K89</f>
        <v>9899.36</v>
      </c>
      <c r="M90" s="2" t="s">
        <v>222</v>
      </c>
      <c r="N90" s="2">
        <f>8360*2</f>
        <v>16720</v>
      </c>
      <c r="O90" s="2"/>
      <c r="P90" s="2" t="s">
        <v>224</v>
      </c>
      <c r="Q90" s="2">
        <f>Q88+Q89</f>
        <v>17371.560000000001</v>
      </c>
    </row>
    <row r="91" spans="1:17" x14ac:dyDescent="0.25">
      <c r="A91" s="2" t="s">
        <v>225</v>
      </c>
      <c r="B91" s="2">
        <v>11176.63</v>
      </c>
      <c r="C91" s="2"/>
      <c r="D91" s="2" t="s">
        <v>225</v>
      </c>
      <c r="E91" s="2">
        <v>11176.63</v>
      </c>
      <c r="G91" s="2" t="s">
        <v>225</v>
      </c>
      <c r="H91" s="2">
        <v>9614.67</v>
      </c>
      <c r="I91" s="2"/>
      <c r="J91" s="2" t="s">
        <v>225</v>
      </c>
      <c r="K91" s="2">
        <v>9614.67</v>
      </c>
      <c r="M91" s="2" t="s">
        <v>225</v>
      </c>
      <c r="N91" s="2">
        <v>13381.48</v>
      </c>
      <c r="O91" s="2"/>
      <c r="P91" s="2" t="s">
        <v>225</v>
      </c>
      <c r="Q91" s="2">
        <v>13381.48</v>
      </c>
    </row>
    <row r="92" spans="1:17" x14ac:dyDescent="0.25">
      <c r="A92" s="2" t="s">
        <v>226</v>
      </c>
      <c r="B92" s="2">
        <f>B90-B91</f>
        <v>1045.7300000000014</v>
      </c>
      <c r="C92" s="2"/>
      <c r="D92" s="2" t="s">
        <v>226</v>
      </c>
      <c r="E92" s="2">
        <f>(E90-E91)</f>
        <v>1328.4300000000021</v>
      </c>
      <c r="G92" s="2" t="s">
        <v>226</v>
      </c>
      <c r="H92" s="2">
        <f>H90-H91</f>
        <v>199.48999999999978</v>
      </c>
      <c r="I92" s="2"/>
      <c r="J92" s="2" t="s">
        <v>226</v>
      </c>
      <c r="K92" s="2">
        <f>(K90-K91)</f>
        <v>284.69000000000051</v>
      </c>
      <c r="M92" s="2" t="s">
        <v>226</v>
      </c>
      <c r="N92" s="2">
        <f>N90-N91</f>
        <v>3338.5200000000004</v>
      </c>
      <c r="O92" s="2"/>
      <c r="P92" s="2" t="s">
        <v>226</v>
      </c>
      <c r="Q92" s="2">
        <f>(Q90-Q91)</f>
        <v>3990.0800000000017</v>
      </c>
    </row>
    <row r="93" spans="1:17" x14ac:dyDescent="0.25">
      <c r="A93" s="2" t="s">
        <v>227</v>
      </c>
      <c r="B93" s="3">
        <v>0.1792</v>
      </c>
      <c r="C93" s="2"/>
      <c r="D93" s="2" t="s">
        <v>227</v>
      </c>
      <c r="E93" s="3">
        <v>0.1792</v>
      </c>
      <c r="G93" s="2" t="s">
        <v>227</v>
      </c>
      <c r="H93" s="3">
        <v>0.16</v>
      </c>
      <c r="I93" s="2"/>
      <c r="J93" s="2" t="s">
        <v>227</v>
      </c>
      <c r="K93" s="3">
        <v>0.16</v>
      </c>
      <c r="M93" s="2" t="s">
        <v>227</v>
      </c>
      <c r="N93" s="3">
        <v>0.21360000000000001</v>
      </c>
      <c r="O93" s="2"/>
      <c r="P93" s="2" t="s">
        <v>227</v>
      </c>
      <c r="Q93" s="3">
        <v>0.21360000000000001</v>
      </c>
    </row>
    <row r="94" spans="1:17" x14ac:dyDescent="0.25">
      <c r="A94" s="2" t="s">
        <v>228</v>
      </c>
      <c r="B94" s="2">
        <f>B92*B93</f>
        <v>187.39481600000025</v>
      </c>
      <c r="C94" s="2"/>
      <c r="D94" s="2" t="s">
        <v>228</v>
      </c>
      <c r="E94" s="2">
        <f>(E92*E93)</f>
        <v>238.05465600000036</v>
      </c>
      <c r="G94" s="2" t="s">
        <v>228</v>
      </c>
      <c r="H94" s="2">
        <f>H92*H93</f>
        <v>31.918399999999966</v>
      </c>
      <c r="I94" s="2"/>
      <c r="J94" s="2" t="s">
        <v>228</v>
      </c>
      <c r="K94" s="2">
        <f>(K92*K93)</f>
        <v>45.550400000000081</v>
      </c>
      <c r="M94" s="2" t="s">
        <v>228</v>
      </c>
      <c r="N94" s="2">
        <f>N92*N93</f>
        <v>713.10787200000016</v>
      </c>
      <c r="O94" s="2"/>
      <c r="P94" s="2" t="s">
        <v>228</v>
      </c>
      <c r="Q94" s="2">
        <f>(Q92*Q93)</f>
        <v>852.28108800000041</v>
      </c>
    </row>
    <row r="95" spans="1:17" x14ac:dyDescent="0.25">
      <c r="A95" s="2" t="s">
        <v>229</v>
      </c>
      <c r="B95" s="2">
        <v>1022.01</v>
      </c>
      <c r="C95" s="2"/>
      <c r="D95" s="2" t="s">
        <v>229</v>
      </c>
      <c r="E95" s="2">
        <v>1022.01</v>
      </c>
      <c r="G95" s="2" t="s">
        <v>229</v>
      </c>
      <c r="H95" s="2">
        <v>772.1</v>
      </c>
      <c r="I95" s="2"/>
      <c r="J95" s="2" t="s">
        <v>229</v>
      </c>
      <c r="K95" s="2">
        <v>772.1</v>
      </c>
      <c r="M95" s="2" t="s">
        <v>229</v>
      </c>
      <c r="N95" s="2">
        <v>1417.12</v>
      </c>
      <c r="O95" s="2"/>
      <c r="P95" s="2" t="s">
        <v>229</v>
      </c>
      <c r="Q95" s="2">
        <v>1471.12</v>
      </c>
    </row>
    <row r="96" spans="1:17" x14ac:dyDescent="0.25">
      <c r="A96" s="2" t="s">
        <v>230</v>
      </c>
      <c r="B96" s="2">
        <f>B94+B95</f>
        <v>1209.4048160000002</v>
      </c>
      <c r="C96" s="2"/>
      <c r="D96" s="2" t="s">
        <v>230</v>
      </c>
      <c r="E96" s="2">
        <f>(E94+E95)</f>
        <v>1260.0646560000005</v>
      </c>
      <c r="G96" s="2" t="s">
        <v>230</v>
      </c>
      <c r="H96" s="2">
        <f>H94+H95</f>
        <v>804.01840000000004</v>
      </c>
      <c r="I96" s="2"/>
      <c r="J96" s="2" t="s">
        <v>230</v>
      </c>
      <c r="K96" s="2">
        <f>(K94+K95)</f>
        <v>817.6504000000001</v>
      </c>
      <c r="M96" s="2" t="s">
        <v>230</v>
      </c>
      <c r="N96" s="2">
        <f>N94+N95</f>
        <v>2130.2278719999999</v>
      </c>
      <c r="O96" s="2"/>
      <c r="P96" s="2" t="s">
        <v>230</v>
      </c>
      <c r="Q96" s="2">
        <f>(Q94+Q95)</f>
        <v>2323.4010880000005</v>
      </c>
    </row>
    <row r="97" spans="1:17" x14ac:dyDescent="0.25">
      <c r="A97" s="2" t="s">
        <v>231</v>
      </c>
      <c r="B97" s="2"/>
      <c r="C97" s="2"/>
      <c r="D97" s="2" t="s">
        <v>231</v>
      </c>
      <c r="E97" s="2"/>
      <c r="G97" s="2" t="s">
        <v>231</v>
      </c>
      <c r="H97" s="2"/>
      <c r="I97" s="2"/>
      <c r="J97" s="2" t="s">
        <v>231</v>
      </c>
      <c r="K97" s="2"/>
      <c r="M97" s="2" t="s">
        <v>231</v>
      </c>
      <c r="N97" s="2"/>
      <c r="O97" s="2"/>
      <c r="P97" s="2" t="s">
        <v>231</v>
      </c>
      <c r="Q97" s="2"/>
    </row>
    <row r="98" spans="1:17" x14ac:dyDescent="0.25">
      <c r="A98" s="2" t="s">
        <v>232</v>
      </c>
      <c r="B98" s="2">
        <f>(B96-B97)</f>
        <v>1209.4048160000002</v>
      </c>
      <c r="C98" s="2"/>
      <c r="D98" s="2" t="s">
        <v>232</v>
      </c>
      <c r="E98" s="2">
        <f>(E96-E97)</f>
        <v>1260.0646560000005</v>
      </c>
      <c r="G98" s="2" t="s">
        <v>232</v>
      </c>
      <c r="H98" s="2">
        <f>(H96-H97)</f>
        <v>804.01840000000004</v>
      </c>
      <c r="I98" s="2"/>
      <c r="J98" s="2" t="s">
        <v>232</v>
      </c>
      <c r="K98" s="2">
        <f>(K96-K97)</f>
        <v>817.6504000000001</v>
      </c>
      <c r="M98" s="2" t="s">
        <v>232</v>
      </c>
      <c r="N98" s="2">
        <f>(N96-N97)</f>
        <v>2130.2278719999999</v>
      </c>
      <c r="O98" s="2"/>
      <c r="P98" s="2" t="s">
        <v>232</v>
      </c>
      <c r="Q98" s="2">
        <f>(Q96-Q97)</f>
        <v>2323.4010880000005</v>
      </c>
    </row>
    <row r="99" spans="1:17" x14ac:dyDescent="0.25">
      <c r="A99" s="2"/>
      <c r="B99" s="2"/>
      <c r="C99" s="2"/>
      <c r="D99" s="2"/>
      <c r="E99" s="2"/>
      <c r="G99" s="2"/>
      <c r="H99" s="2"/>
      <c r="I99" s="2"/>
      <c r="J99" s="2"/>
      <c r="K99" s="2"/>
      <c r="M99" s="2"/>
      <c r="N99" s="2"/>
      <c r="O99" s="2"/>
      <c r="P99" s="2"/>
      <c r="Q99" s="2"/>
    </row>
    <row r="100" spans="1:17" x14ac:dyDescent="0.25">
      <c r="A100" s="2"/>
      <c r="B100" s="2"/>
      <c r="C100" s="2"/>
      <c r="D100" s="2" t="s">
        <v>233</v>
      </c>
      <c r="E100" s="2">
        <f>E98-B98</f>
        <v>50.659840000000258</v>
      </c>
      <c r="G100" s="2"/>
      <c r="H100" s="2"/>
      <c r="I100" s="2"/>
      <c r="J100" s="2" t="s">
        <v>233</v>
      </c>
      <c r="K100" s="2">
        <f>K98-H98</f>
        <v>13.632000000000062</v>
      </c>
      <c r="M100" s="2"/>
      <c r="N100" s="2"/>
      <c r="O100" s="2"/>
      <c r="P100" s="2" t="s">
        <v>233</v>
      </c>
      <c r="Q100" s="2">
        <f>Q98-N98</f>
        <v>193.17321600000059</v>
      </c>
    </row>
    <row r="103" spans="1:17" ht="18.75" x14ac:dyDescent="0.3">
      <c r="A103" s="137" t="s">
        <v>65</v>
      </c>
      <c r="B103" s="138"/>
      <c r="C103" s="2"/>
      <c r="D103" s="138"/>
      <c r="E103" s="138"/>
      <c r="G103" s="137" t="s">
        <v>67</v>
      </c>
      <c r="H103" s="138"/>
      <c r="I103" s="2"/>
      <c r="J103" s="138"/>
      <c r="K103" s="138"/>
      <c r="M103" s="137" t="s">
        <v>69</v>
      </c>
      <c r="N103" s="138"/>
      <c r="O103" s="2"/>
      <c r="P103" s="138"/>
      <c r="Q103" s="138"/>
    </row>
    <row r="104" spans="1:17" x14ac:dyDescent="0.25">
      <c r="A104" s="2"/>
      <c r="B104" s="2"/>
      <c r="C104" s="2"/>
      <c r="D104" s="2"/>
      <c r="E104" s="2"/>
      <c r="G104" s="2"/>
      <c r="H104" s="2"/>
      <c r="I104" s="2"/>
      <c r="J104" s="2"/>
      <c r="K104" s="2"/>
      <c r="M104" s="2"/>
      <c r="N104" s="2"/>
      <c r="O104" s="2"/>
      <c r="P104" s="2"/>
      <c r="Q104" s="2"/>
    </row>
    <row r="105" spans="1:17" x14ac:dyDescent="0.25">
      <c r="A105" s="2"/>
      <c r="B105" s="2"/>
      <c r="C105" s="2"/>
      <c r="D105" s="2" t="s">
        <v>222</v>
      </c>
      <c r="E105" s="2">
        <f>B107</f>
        <v>15142</v>
      </c>
      <c r="G105" s="2"/>
      <c r="H105" s="2"/>
      <c r="I105" s="2"/>
      <c r="J105" s="2" t="s">
        <v>222</v>
      </c>
      <c r="K105" s="2">
        <f>H107</f>
        <v>12222.36</v>
      </c>
      <c r="M105" s="2"/>
      <c r="N105" s="2"/>
      <c r="O105" s="2"/>
      <c r="P105" s="2" t="s">
        <v>222</v>
      </c>
      <c r="Q105" s="2">
        <f>N107</f>
        <v>12222.36</v>
      </c>
    </row>
    <row r="106" spans="1:17" x14ac:dyDescent="0.25">
      <c r="A106" s="2"/>
      <c r="B106" s="2"/>
      <c r="C106" s="2"/>
      <c r="D106" s="2" t="s">
        <v>223</v>
      </c>
      <c r="E106" s="2">
        <v>522.14579668348972</v>
      </c>
      <c r="G106" s="2"/>
      <c r="H106" s="2"/>
      <c r="I106" s="2"/>
      <c r="J106" s="2" t="s">
        <v>223</v>
      </c>
      <c r="K106" s="2">
        <v>282.7</v>
      </c>
      <c r="M106" s="2"/>
      <c r="N106" s="2"/>
      <c r="O106" s="2"/>
      <c r="P106" s="2" t="s">
        <v>223</v>
      </c>
      <c r="Q106" s="2">
        <v>282.7</v>
      </c>
    </row>
    <row r="107" spans="1:17" x14ac:dyDescent="0.25">
      <c r="A107" s="2" t="s">
        <v>222</v>
      </c>
      <c r="B107" s="2">
        <f>7571*2</f>
        <v>15142</v>
      </c>
      <c r="C107" s="2"/>
      <c r="D107" s="2" t="s">
        <v>224</v>
      </c>
      <c r="E107" s="2">
        <f>E105+E106</f>
        <v>15664.14579668349</v>
      </c>
      <c r="G107" s="2" t="s">
        <v>222</v>
      </c>
      <c r="H107" s="2">
        <f>6111.18*2</f>
        <v>12222.36</v>
      </c>
      <c r="I107" s="2"/>
      <c r="J107" s="2" t="s">
        <v>224</v>
      </c>
      <c r="K107" s="2">
        <f>K105+K106</f>
        <v>12505.060000000001</v>
      </c>
      <c r="M107" s="2" t="s">
        <v>222</v>
      </c>
      <c r="N107" s="2">
        <f>6111.18*2</f>
        <v>12222.36</v>
      </c>
      <c r="O107" s="2"/>
      <c r="P107" s="2" t="s">
        <v>224</v>
      </c>
      <c r="Q107" s="2">
        <f>Q105+Q106</f>
        <v>12505.060000000001</v>
      </c>
    </row>
    <row r="108" spans="1:17" x14ac:dyDescent="0.25">
      <c r="A108" s="2" t="s">
        <v>225</v>
      </c>
      <c r="B108" s="2">
        <v>13381.48</v>
      </c>
      <c r="C108" s="2"/>
      <c r="D108" s="2" t="s">
        <v>225</v>
      </c>
      <c r="E108" s="2">
        <v>13381.48</v>
      </c>
      <c r="G108" s="2" t="s">
        <v>225</v>
      </c>
      <c r="H108" s="2">
        <v>11176.63</v>
      </c>
      <c r="I108" s="2"/>
      <c r="J108" s="2" t="s">
        <v>225</v>
      </c>
      <c r="K108" s="2">
        <v>11176.63</v>
      </c>
      <c r="M108" s="2" t="s">
        <v>225</v>
      </c>
      <c r="N108" s="2">
        <v>11176.63</v>
      </c>
      <c r="O108" s="2"/>
      <c r="P108" s="2" t="s">
        <v>225</v>
      </c>
      <c r="Q108" s="2">
        <v>11176.63</v>
      </c>
    </row>
    <row r="109" spans="1:17" x14ac:dyDescent="0.25">
      <c r="A109" s="2" t="s">
        <v>226</v>
      </c>
      <c r="B109" s="2">
        <f>B107-B108</f>
        <v>1760.5200000000004</v>
      </c>
      <c r="C109" s="2"/>
      <c r="D109" s="2" t="s">
        <v>226</v>
      </c>
      <c r="E109" s="2">
        <f>(E107-E108)</f>
        <v>2282.66579668349</v>
      </c>
      <c r="G109" s="2" t="s">
        <v>226</v>
      </c>
      <c r="H109" s="2">
        <f>H107-H108</f>
        <v>1045.7300000000014</v>
      </c>
      <c r="I109" s="2"/>
      <c r="J109" s="2" t="s">
        <v>226</v>
      </c>
      <c r="K109" s="2">
        <f>(K107-K108)</f>
        <v>1328.4300000000021</v>
      </c>
      <c r="M109" s="2" t="s">
        <v>226</v>
      </c>
      <c r="N109" s="2">
        <f>N107-N108</f>
        <v>1045.7300000000014</v>
      </c>
      <c r="O109" s="2"/>
      <c r="P109" s="2" t="s">
        <v>226</v>
      </c>
      <c r="Q109" s="2">
        <f>(Q107-Q108)</f>
        <v>1328.4300000000021</v>
      </c>
    </row>
    <row r="110" spans="1:17" x14ac:dyDescent="0.25">
      <c r="A110" s="2" t="s">
        <v>227</v>
      </c>
      <c r="B110" s="3">
        <v>0.21360000000000001</v>
      </c>
      <c r="C110" s="2"/>
      <c r="D110" s="2" t="s">
        <v>227</v>
      </c>
      <c r="E110" s="3">
        <v>0.21360000000000001</v>
      </c>
      <c r="G110" s="2" t="s">
        <v>227</v>
      </c>
      <c r="H110" s="3">
        <v>0.1792</v>
      </c>
      <c r="I110" s="2"/>
      <c r="J110" s="2" t="s">
        <v>227</v>
      </c>
      <c r="K110" s="3">
        <v>0.1792</v>
      </c>
      <c r="M110" s="2" t="s">
        <v>227</v>
      </c>
      <c r="N110" s="3">
        <v>0.1792</v>
      </c>
      <c r="O110" s="2"/>
      <c r="P110" s="2" t="s">
        <v>227</v>
      </c>
      <c r="Q110" s="3">
        <v>0.1792</v>
      </c>
    </row>
    <row r="111" spans="1:17" x14ac:dyDescent="0.25">
      <c r="A111" s="2" t="s">
        <v>228</v>
      </c>
      <c r="B111" s="2">
        <f>B109*B110</f>
        <v>376.04707200000013</v>
      </c>
      <c r="C111" s="2"/>
      <c r="D111" s="2" t="s">
        <v>228</v>
      </c>
      <c r="E111" s="2">
        <f>(E109*E110)</f>
        <v>487.57741417159349</v>
      </c>
      <c r="G111" s="2" t="s">
        <v>228</v>
      </c>
      <c r="H111" s="2">
        <f>H109*H110</f>
        <v>187.39481600000025</v>
      </c>
      <c r="I111" s="2"/>
      <c r="J111" s="2" t="s">
        <v>228</v>
      </c>
      <c r="K111" s="2">
        <f>(K109*K110)</f>
        <v>238.05465600000036</v>
      </c>
      <c r="M111" s="2" t="s">
        <v>228</v>
      </c>
      <c r="N111" s="2">
        <f>N109*N110</f>
        <v>187.39481600000025</v>
      </c>
      <c r="O111" s="2"/>
      <c r="P111" s="2" t="s">
        <v>228</v>
      </c>
      <c r="Q111" s="2">
        <f>(Q109*Q110)</f>
        <v>238.05465600000036</v>
      </c>
    </row>
    <row r="112" spans="1:17" x14ac:dyDescent="0.25">
      <c r="A112" s="2" t="s">
        <v>229</v>
      </c>
      <c r="B112" s="2">
        <v>1417.12</v>
      </c>
      <c r="C112" s="2"/>
      <c r="D112" s="2" t="s">
        <v>229</v>
      </c>
      <c r="E112" s="2">
        <v>1471.12</v>
      </c>
      <c r="G112" s="2" t="s">
        <v>229</v>
      </c>
      <c r="H112" s="2">
        <v>1022.01</v>
      </c>
      <c r="I112" s="2"/>
      <c r="J112" s="2" t="s">
        <v>229</v>
      </c>
      <c r="K112" s="2">
        <v>1022.01</v>
      </c>
      <c r="M112" s="2" t="s">
        <v>229</v>
      </c>
      <c r="N112" s="2">
        <v>1022.01</v>
      </c>
      <c r="O112" s="2"/>
      <c r="P112" s="2" t="s">
        <v>229</v>
      </c>
      <c r="Q112" s="2">
        <v>1022.01</v>
      </c>
    </row>
    <row r="113" spans="1:17" x14ac:dyDescent="0.25">
      <c r="A113" s="2" t="s">
        <v>230</v>
      </c>
      <c r="B113" s="2">
        <f>B111+B112</f>
        <v>1793.167072</v>
      </c>
      <c r="C113" s="2"/>
      <c r="D113" s="2" t="s">
        <v>230</v>
      </c>
      <c r="E113" s="2">
        <f>(E111+E112)</f>
        <v>1958.6974141715934</v>
      </c>
      <c r="G113" s="2" t="s">
        <v>230</v>
      </c>
      <c r="H113" s="2">
        <f>H111+H112</f>
        <v>1209.4048160000002</v>
      </c>
      <c r="I113" s="2"/>
      <c r="J113" s="2" t="s">
        <v>230</v>
      </c>
      <c r="K113" s="2">
        <f>(K111+K112)</f>
        <v>1260.0646560000005</v>
      </c>
      <c r="M113" s="2" t="s">
        <v>230</v>
      </c>
      <c r="N113" s="2">
        <f>N111+N112</f>
        <v>1209.4048160000002</v>
      </c>
      <c r="O113" s="2"/>
      <c r="P113" s="2" t="s">
        <v>230</v>
      </c>
      <c r="Q113" s="2">
        <f>(Q111+Q112)</f>
        <v>1260.0646560000005</v>
      </c>
    </row>
    <row r="114" spans="1:17" x14ac:dyDescent="0.25">
      <c r="A114" s="2" t="s">
        <v>231</v>
      </c>
      <c r="B114" s="2"/>
      <c r="C114" s="2"/>
      <c r="D114" s="2" t="s">
        <v>231</v>
      </c>
      <c r="E114" s="2"/>
      <c r="G114" s="2" t="s">
        <v>231</v>
      </c>
      <c r="H114" s="2"/>
      <c r="I114" s="2"/>
      <c r="J114" s="2" t="s">
        <v>231</v>
      </c>
      <c r="K114" s="2"/>
      <c r="M114" s="2" t="s">
        <v>231</v>
      </c>
      <c r="N114" s="2"/>
      <c r="O114" s="2"/>
      <c r="P114" s="2" t="s">
        <v>231</v>
      </c>
      <c r="Q114" s="2"/>
    </row>
    <row r="115" spans="1:17" x14ac:dyDescent="0.25">
      <c r="A115" s="2" t="s">
        <v>232</v>
      </c>
      <c r="B115" s="2">
        <f>(B113-B114)</f>
        <v>1793.167072</v>
      </c>
      <c r="C115" s="2"/>
      <c r="D115" s="2" t="s">
        <v>232</v>
      </c>
      <c r="E115" s="2">
        <f>(E113-E114)</f>
        <v>1958.6974141715934</v>
      </c>
      <c r="G115" s="2" t="s">
        <v>232</v>
      </c>
      <c r="H115" s="2">
        <f>(H113-H114)</f>
        <v>1209.4048160000002</v>
      </c>
      <c r="I115" s="2"/>
      <c r="J115" s="2" t="s">
        <v>232</v>
      </c>
      <c r="K115" s="2">
        <f>(K113-K114)</f>
        <v>1260.0646560000005</v>
      </c>
      <c r="M115" s="2" t="s">
        <v>232</v>
      </c>
      <c r="N115" s="2">
        <f>(N113-N114)</f>
        <v>1209.4048160000002</v>
      </c>
      <c r="O115" s="2"/>
      <c r="P115" s="2" t="s">
        <v>232</v>
      </c>
      <c r="Q115" s="2">
        <f>(Q113-Q114)</f>
        <v>1260.0646560000005</v>
      </c>
    </row>
    <row r="116" spans="1:17" x14ac:dyDescent="0.25">
      <c r="A116" s="2"/>
      <c r="B116" s="2"/>
      <c r="C116" s="2"/>
      <c r="D116" s="2"/>
      <c r="E116" s="2"/>
      <c r="G116" s="2"/>
      <c r="H116" s="2"/>
      <c r="I116" s="2"/>
      <c r="J116" s="2"/>
      <c r="K116" s="2"/>
      <c r="M116" s="2"/>
      <c r="N116" s="2"/>
      <c r="O116" s="2"/>
      <c r="P116" s="2"/>
      <c r="Q116" s="2"/>
    </row>
    <row r="117" spans="1:17" x14ac:dyDescent="0.25">
      <c r="A117" s="2"/>
      <c r="B117" s="2"/>
      <c r="C117" s="2"/>
      <c r="D117" s="2" t="s">
        <v>233</v>
      </c>
      <c r="E117" s="2">
        <f>E115-B115</f>
        <v>165.53034217159347</v>
      </c>
      <c r="G117" s="2"/>
      <c r="H117" s="2"/>
      <c r="I117" s="2"/>
      <c r="J117" s="2" t="s">
        <v>233</v>
      </c>
      <c r="K117" s="2">
        <f>K115-H115</f>
        <v>50.659840000000258</v>
      </c>
      <c r="M117" s="2"/>
      <c r="N117" s="2"/>
      <c r="O117" s="2"/>
      <c r="P117" s="2" t="s">
        <v>233</v>
      </c>
      <c r="Q117" s="2">
        <f>Q115-N115</f>
        <v>50.659840000000258</v>
      </c>
    </row>
    <row r="120" spans="1:17" ht="18.75" x14ac:dyDescent="0.3">
      <c r="A120" s="137" t="s">
        <v>71</v>
      </c>
      <c r="B120" s="138"/>
      <c r="C120" s="2"/>
      <c r="D120" s="138"/>
      <c r="E120" s="138"/>
      <c r="G120" s="137" t="s">
        <v>77</v>
      </c>
      <c r="H120" s="138"/>
      <c r="I120" s="2"/>
      <c r="J120" s="138"/>
      <c r="K120" s="138"/>
    </row>
    <row r="121" spans="1:17" x14ac:dyDescent="0.25">
      <c r="A121" s="2"/>
      <c r="B121" s="2"/>
      <c r="C121" s="2"/>
      <c r="D121" s="2"/>
      <c r="E121" s="2"/>
      <c r="G121" s="2"/>
      <c r="H121" s="2"/>
      <c r="I121" s="2"/>
      <c r="J121" s="2"/>
      <c r="K121" s="2"/>
    </row>
    <row r="122" spans="1:17" x14ac:dyDescent="0.25">
      <c r="A122" s="2"/>
      <c r="B122" s="2"/>
      <c r="C122" s="2"/>
      <c r="D122" s="2" t="s">
        <v>222</v>
      </c>
      <c r="E122" s="2">
        <f>B124</f>
        <v>9814.16</v>
      </c>
      <c r="G122" s="2"/>
      <c r="H122" s="2"/>
      <c r="I122" s="2"/>
      <c r="J122" s="2" t="s">
        <v>222</v>
      </c>
      <c r="K122" s="2">
        <f>H124</f>
        <v>15485.66</v>
      </c>
    </row>
    <row r="123" spans="1:17" x14ac:dyDescent="0.25">
      <c r="A123" s="2"/>
      <c r="B123" s="2"/>
      <c r="C123" s="2"/>
      <c r="D123" s="2" t="s">
        <v>223</v>
      </c>
      <c r="E123" s="2">
        <v>85.201456380677882</v>
      </c>
      <c r="G123" s="2"/>
      <c r="H123" s="2"/>
      <c r="I123" s="2"/>
      <c r="J123" s="2" t="s">
        <v>223</v>
      </c>
      <c r="K123" s="2">
        <v>550.32988103821219</v>
      </c>
    </row>
    <row r="124" spans="1:17" x14ac:dyDescent="0.25">
      <c r="A124" s="2" t="s">
        <v>222</v>
      </c>
      <c r="B124" s="2">
        <f>4907.08*2</f>
        <v>9814.16</v>
      </c>
      <c r="C124" s="2"/>
      <c r="D124" s="2" t="s">
        <v>224</v>
      </c>
      <c r="E124" s="2">
        <f>E122+E123</f>
        <v>9899.3614563806768</v>
      </c>
      <c r="G124" s="2" t="s">
        <v>222</v>
      </c>
      <c r="H124" s="2">
        <f>7742.83*2</f>
        <v>15485.66</v>
      </c>
      <c r="I124" s="2"/>
      <c r="J124" s="2" t="s">
        <v>224</v>
      </c>
      <c r="K124" s="2">
        <f>K122+K123</f>
        <v>16035.989881038213</v>
      </c>
    </row>
    <row r="125" spans="1:17" x14ac:dyDescent="0.25">
      <c r="A125" s="2" t="s">
        <v>225</v>
      </c>
      <c r="B125" s="2">
        <v>9614.67</v>
      </c>
      <c r="C125" s="2"/>
      <c r="D125" s="2" t="s">
        <v>225</v>
      </c>
      <c r="E125" s="2">
        <v>9614.67</v>
      </c>
      <c r="G125" s="2" t="s">
        <v>225</v>
      </c>
      <c r="H125" s="2">
        <v>13381.48</v>
      </c>
      <c r="I125" s="2"/>
      <c r="J125" s="2" t="s">
        <v>225</v>
      </c>
      <c r="K125" s="2">
        <v>13381.48</v>
      </c>
    </row>
    <row r="126" spans="1:17" x14ac:dyDescent="0.25">
      <c r="A126" s="2" t="s">
        <v>226</v>
      </c>
      <c r="B126" s="2">
        <f>B124-B125</f>
        <v>199.48999999999978</v>
      </c>
      <c r="C126" s="2"/>
      <c r="D126" s="2" t="s">
        <v>226</v>
      </c>
      <c r="E126" s="2">
        <f>(E124-E125)</f>
        <v>284.69145638067675</v>
      </c>
      <c r="G126" s="2" t="s">
        <v>226</v>
      </c>
      <c r="H126" s="2">
        <f>H124-H125</f>
        <v>2104.1800000000003</v>
      </c>
      <c r="I126" s="2"/>
      <c r="J126" s="2" t="s">
        <v>226</v>
      </c>
      <c r="K126" s="2">
        <f>(K124-K125)</f>
        <v>2654.5098810382133</v>
      </c>
    </row>
    <row r="127" spans="1:17" x14ac:dyDescent="0.25">
      <c r="A127" s="2" t="s">
        <v>227</v>
      </c>
      <c r="B127" s="3">
        <v>0.16</v>
      </c>
      <c r="C127" s="2"/>
      <c r="D127" s="2" t="s">
        <v>227</v>
      </c>
      <c r="E127" s="3">
        <v>0.16</v>
      </c>
      <c r="G127" s="2" t="s">
        <v>227</v>
      </c>
      <c r="H127" s="3">
        <v>0.21360000000000001</v>
      </c>
      <c r="I127" s="2"/>
      <c r="J127" s="2" t="s">
        <v>227</v>
      </c>
      <c r="K127" s="3">
        <v>0.21360000000000001</v>
      </c>
    </row>
    <row r="128" spans="1:17" x14ac:dyDescent="0.25">
      <c r="A128" s="2" t="s">
        <v>228</v>
      </c>
      <c r="B128" s="2">
        <f>B126*B127</f>
        <v>31.918399999999966</v>
      </c>
      <c r="C128" s="2"/>
      <c r="D128" s="2" t="s">
        <v>228</v>
      </c>
      <c r="E128" s="2">
        <f>(E126*E127)</f>
        <v>45.550633020908279</v>
      </c>
      <c r="G128" s="2" t="s">
        <v>228</v>
      </c>
      <c r="H128" s="2">
        <f>H126*H127</f>
        <v>449.45284800000007</v>
      </c>
      <c r="I128" s="2"/>
      <c r="J128" s="2" t="s">
        <v>228</v>
      </c>
      <c r="K128" s="2">
        <f>(K126*K127)</f>
        <v>567.00331058976235</v>
      </c>
    </row>
    <row r="129" spans="1:11" x14ac:dyDescent="0.25">
      <c r="A129" s="2" t="s">
        <v>229</v>
      </c>
      <c r="B129" s="2">
        <v>772.1</v>
      </c>
      <c r="C129" s="2"/>
      <c r="D129" s="2" t="s">
        <v>229</v>
      </c>
      <c r="E129" s="2">
        <v>772.1</v>
      </c>
      <c r="G129" s="2" t="s">
        <v>229</v>
      </c>
      <c r="H129" s="2">
        <v>1417.12</v>
      </c>
      <c r="I129" s="2"/>
      <c r="J129" s="2" t="s">
        <v>229</v>
      </c>
      <c r="K129" s="2">
        <v>1417.12</v>
      </c>
    </row>
    <row r="130" spans="1:11" x14ac:dyDescent="0.25">
      <c r="A130" s="2" t="s">
        <v>230</v>
      </c>
      <c r="B130" s="2">
        <f>B128+B129</f>
        <v>804.01840000000004</v>
      </c>
      <c r="C130" s="2"/>
      <c r="D130" s="2" t="s">
        <v>230</v>
      </c>
      <c r="E130" s="2">
        <f>(E128+E129)</f>
        <v>817.65063302090834</v>
      </c>
      <c r="G130" s="2" t="s">
        <v>230</v>
      </c>
      <c r="H130" s="2">
        <f>H128+H129</f>
        <v>1866.572848</v>
      </c>
      <c r="I130" s="2"/>
      <c r="J130" s="2" t="s">
        <v>230</v>
      </c>
      <c r="K130" s="2">
        <f>(K128+K129)</f>
        <v>1984.1233105897622</v>
      </c>
    </row>
    <row r="131" spans="1:11" x14ac:dyDescent="0.25">
      <c r="A131" s="2" t="s">
        <v>231</v>
      </c>
      <c r="B131" s="2"/>
      <c r="C131" s="2"/>
      <c r="D131" s="2" t="s">
        <v>231</v>
      </c>
      <c r="E131" s="2"/>
      <c r="G131" s="2" t="s">
        <v>231</v>
      </c>
      <c r="H131" s="2"/>
      <c r="I131" s="2"/>
      <c r="J131" s="2" t="s">
        <v>231</v>
      </c>
      <c r="K131" s="2"/>
    </row>
    <row r="132" spans="1:11" x14ac:dyDescent="0.25">
      <c r="A132" s="2" t="s">
        <v>232</v>
      </c>
      <c r="B132" s="2">
        <f>(B130-B131)</f>
        <v>804.01840000000004</v>
      </c>
      <c r="C132" s="2"/>
      <c r="D132" s="2" t="s">
        <v>232</v>
      </c>
      <c r="E132" s="2">
        <f>(E130-E131)</f>
        <v>817.65063302090834</v>
      </c>
      <c r="G132" s="2" t="s">
        <v>232</v>
      </c>
      <c r="H132" s="2">
        <f>(H130-H131)</f>
        <v>1866.572848</v>
      </c>
      <c r="I132" s="2"/>
      <c r="J132" s="2" t="s">
        <v>232</v>
      </c>
      <c r="K132" s="2">
        <f>(K130-K131)</f>
        <v>1984.1233105897622</v>
      </c>
    </row>
    <row r="133" spans="1:11" x14ac:dyDescent="0.25">
      <c r="A133" s="2"/>
      <c r="B133" s="2"/>
      <c r="C133" s="2"/>
      <c r="D133" s="2"/>
      <c r="E133" s="2"/>
      <c r="G133" s="2"/>
      <c r="H133" s="2"/>
      <c r="I133" s="2"/>
      <c r="J133" s="2"/>
      <c r="K133" s="2"/>
    </row>
    <row r="134" spans="1:11" x14ac:dyDescent="0.25">
      <c r="A134" s="2"/>
      <c r="B134" s="2"/>
      <c r="C134" s="2"/>
      <c r="D134" s="2" t="s">
        <v>233</v>
      </c>
      <c r="E134" s="2">
        <f>E132-B132</f>
        <v>13.632233020908302</v>
      </c>
      <c r="G134" s="2"/>
      <c r="H134" s="2"/>
      <c r="I134" s="2"/>
      <c r="J134" s="2" t="s">
        <v>233</v>
      </c>
      <c r="K134" s="2">
        <f>K132-H132</f>
        <v>117.55046258976222</v>
      </c>
    </row>
  </sheetData>
  <mergeCells count="46">
    <mergeCell ref="P103:Q103"/>
    <mergeCell ref="A120:B120"/>
    <mergeCell ref="D120:E120"/>
    <mergeCell ref="G120:H120"/>
    <mergeCell ref="J120:K120"/>
    <mergeCell ref="A103:B103"/>
    <mergeCell ref="D103:E103"/>
    <mergeCell ref="G103:H103"/>
    <mergeCell ref="J103:K103"/>
    <mergeCell ref="M103:N103"/>
    <mergeCell ref="P69:Q69"/>
    <mergeCell ref="A86:B86"/>
    <mergeCell ref="D86:E86"/>
    <mergeCell ref="G86:H86"/>
    <mergeCell ref="J86:K86"/>
    <mergeCell ref="M86:N86"/>
    <mergeCell ref="P86:Q86"/>
    <mergeCell ref="A69:B69"/>
    <mergeCell ref="D69:E69"/>
    <mergeCell ref="G69:H69"/>
    <mergeCell ref="J69:K69"/>
    <mergeCell ref="M69:N69"/>
    <mergeCell ref="P1:Q1"/>
    <mergeCell ref="A52:B52"/>
    <mergeCell ref="D52:E52"/>
    <mergeCell ref="G52:H52"/>
    <mergeCell ref="J52:K52"/>
    <mergeCell ref="M52:N52"/>
    <mergeCell ref="P52:Q52"/>
    <mergeCell ref="A1:B1"/>
    <mergeCell ref="D1:E1"/>
    <mergeCell ref="G1:H1"/>
    <mergeCell ref="J1:K1"/>
    <mergeCell ref="M1:N1"/>
    <mergeCell ref="P35:Q35"/>
    <mergeCell ref="A18:B18"/>
    <mergeCell ref="D18:E18"/>
    <mergeCell ref="G18:H18"/>
    <mergeCell ref="J18:K18"/>
    <mergeCell ref="M18:N18"/>
    <mergeCell ref="P18:Q18"/>
    <mergeCell ref="A35:B35"/>
    <mergeCell ref="D35:E35"/>
    <mergeCell ref="G35:H35"/>
    <mergeCell ref="J35:K35"/>
    <mergeCell ref="M35:N3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97"/>
  <sheetViews>
    <sheetView topLeftCell="A7" workbookViewId="0">
      <selection activeCell="R7" sqref="R7"/>
    </sheetView>
  </sheetViews>
  <sheetFormatPr baseColWidth="10" defaultRowHeight="15" x14ac:dyDescent="0.25"/>
  <cols>
    <col min="1" max="1" width="7.28515625" customWidth="1"/>
    <col min="2" max="2" width="34.7109375" customWidth="1"/>
    <col min="3" max="3" width="28.7109375" customWidth="1"/>
    <col min="4" max="4" width="13.85546875" bestFit="1" customWidth="1"/>
    <col min="6" max="6" width="13.42578125" customWidth="1"/>
    <col min="7" max="7" width="14.7109375" customWidth="1"/>
    <col min="8" max="8" width="14.85546875" customWidth="1"/>
    <col min="9" max="9" width="14" hidden="1" customWidth="1"/>
    <col min="10" max="10" width="11.140625" hidden="1" customWidth="1"/>
    <col min="11" max="11" width="5" hidden="1" customWidth="1"/>
    <col min="12" max="12" width="11.5703125" bestFit="1" customWidth="1"/>
    <col min="13" max="13" width="12.7109375" bestFit="1" customWidth="1"/>
    <col min="14" max="14" width="26.7109375" customWidth="1"/>
  </cols>
  <sheetData>
    <row r="1" spans="1:14" ht="15" customHeight="1" x14ac:dyDescent="0.25">
      <c r="A1" s="130"/>
      <c r="B1" s="131"/>
      <c r="C1" s="121" t="s">
        <v>262</v>
      </c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2"/>
    </row>
    <row r="2" spans="1:14" ht="15" customHeight="1" x14ac:dyDescent="0.25">
      <c r="A2" s="132"/>
      <c r="B2" s="13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4"/>
    </row>
    <row r="3" spans="1:14" x14ac:dyDescent="0.25">
      <c r="A3" s="132"/>
      <c r="B3" s="133"/>
      <c r="C3" s="135" t="s">
        <v>261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6"/>
    </row>
    <row r="4" spans="1:14" x14ac:dyDescent="0.25">
      <c r="A4" s="132"/>
      <c r="B4" s="133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</row>
    <row r="5" spans="1:14" x14ac:dyDescent="0.25">
      <c r="A5" s="132"/>
      <c r="B5" s="133"/>
      <c r="C5" s="125" t="s">
        <v>263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6"/>
    </row>
    <row r="6" spans="1:14" x14ac:dyDescent="0.25">
      <c r="A6" s="150" t="s">
        <v>279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2"/>
    </row>
    <row r="7" spans="1:14" ht="33.75" customHeight="1" x14ac:dyDescent="0.25">
      <c r="A7" s="16" t="s">
        <v>1</v>
      </c>
      <c r="B7" s="17" t="s">
        <v>2</v>
      </c>
      <c r="C7" s="17" t="s">
        <v>3</v>
      </c>
      <c r="D7" s="17" t="s">
        <v>4</v>
      </c>
      <c r="E7" s="18" t="s">
        <v>5</v>
      </c>
      <c r="F7" s="18" t="s">
        <v>6</v>
      </c>
      <c r="G7" s="18" t="s">
        <v>23</v>
      </c>
      <c r="H7" s="18" t="s">
        <v>0</v>
      </c>
      <c r="I7" s="17" t="s">
        <v>7</v>
      </c>
      <c r="J7" s="17" t="s">
        <v>8</v>
      </c>
      <c r="K7" s="17" t="s">
        <v>9</v>
      </c>
      <c r="L7" s="17" t="s">
        <v>10</v>
      </c>
      <c r="M7" s="17" t="s">
        <v>11</v>
      </c>
      <c r="N7" s="19" t="s">
        <v>264</v>
      </c>
    </row>
    <row r="8" spans="1:14" ht="28.5" customHeight="1" x14ac:dyDescent="0.25">
      <c r="A8" s="47">
        <v>1</v>
      </c>
      <c r="B8" s="68" t="s">
        <v>79</v>
      </c>
      <c r="C8" s="68" t="s">
        <v>80</v>
      </c>
      <c r="D8" s="69">
        <v>7361.35</v>
      </c>
      <c r="E8" s="70">
        <f>D8*2/30.4</f>
        <v>484.29934210526318</v>
      </c>
      <c r="F8" s="40">
        <f>31+30+31+31+28+31</f>
        <v>182</v>
      </c>
      <c r="G8" s="71">
        <f>F8*5/365</f>
        <v>2.493150684931507</v>
      </c>
      <c r="H8" s="69">
        <f>E8*G8</f>
        <v>1207.4312364816151</v>
      </c>
      <c r="I8" s="42">
        <f>F8*15/365*96.22</f>
        <v>719.67287671232873</v>
      </c>
      <c r="J8" s="70">
        <f>H8-I8</f>
        <v>487.75835976928636</v>
      </c>
      <c r="K8" s="40"/>
      <c r="L8" s="69">
        <v>104.19</v>
      </c>
      <c r="M8" s="70">
        <f>H8-L8</f>
        <v>1103.241236481615</v>
      </c>
      <c r="N8" s="21"/>
    </row>
    <row r="9" spans="1:14" ht="28.5" customHeight="1" x14ac:dyDescent="0.25">
      <c r="A9" s="47">
        <v>2</v>
      </c>
      <c r="B9" s="68" t="s">
        <v>81</v>
      </c>
      <c r="C9" s="68" t="s">
        <v>82</v>
      </c>
      <c r="D9" s="69">
        <v>7361.35</v>
      </c>
      <c r="E9" s="70">
        <f t="shared" ref="E9:E10" si="0">D9*2/30.4</f>
        <v>484.29934210526318</v>
      </c>
      <c r="F9" s="40">
        <f t="shared" ref="F9:F10" si="1">31+30+31+31+28+31</f>
        <v>182</v>
      </c>
      <c r="G9" s="71">
        <f t="shared" ref="G9:G63" si="2">F9*5/365</f>
        <v>2.493150684931507</v>
      </c>
      <c r="H9" s="69">
        <f t="shared" ref="H9:H63" si="3">E9*G9</f>
        <v>1207.4312364816151</v>
      </c>
      <c r="I9" s="42">
        <f t="shared" ref="I9:I63" si="4">F9*15/365*96.22</f>
        <v>719.67287671232873</v>
      </c>
      <c r="J9" s="70">
        <f t="shared" ref="J9:J57" si="5">H9-I9</f>
        <v>487.75835976928636</v>
      </c>
      <c r="K9" s="40"/>
      <c r="L9" s="69">
        <v>104.18518564671967</v>
      </c>
      <c r="M9" s="70">
        <f t="shared" ref="M9:M74" si="6">H9-L9</f>
        <v>1103.2460508348954</v>
      </c>
      <c r="N9" s="21"/>
    </row>
    <row r="10" spans="1:14" ht="28.5" customHeight="1" x14ac:dyDescent="0.25">
      <c r="A10" s="47">
        <v>3</v>
      </c>
      <c r="B10" s="68" t="s">
        <v>83</v>
      </c>
      <c r="C10" s="68" t="s">
        <v>84</v>
      </c>
      <c r="D10" s="69">
        <v>4336.6899999999996</v>
      </c>
      <c r="E10" s="70">
        <f t="shared" si="0"/>
        <v>285.30855263157895</v>
      </c>
      <c r="F10" s="40">
        <f t="shared" si="1"/>
        <v>182</v>
      </c>
      <c r="G10" s="71">
        <f t="shared" si="2"/>
        <v>2.493150684931507</v>
      </c>
      <c r="H10" s="69">
        <f t="shared" si="3"/>
        <v>711.31721341023797</v>
      </c>
      <c r="I10" s="42">
        <f t="shared" si="4"/>
        <v>719.67287671232873</v>
      </c>
      <c r="J10" s="70"/>
      <c r="K10" s="40"/>
      <c r="L10" s="69"/>
      <c r="M10" s="70">
        <f t="shared" si="6"/>
        <v>711.31721341023797</v>
      </c>
      <c r="N10" s="21"/>
    </row>
    <row r="11" spans="1:14" x14ac:dyDescent="0.25">
      <c r="A11" s="141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14" x14ac:dyDescent="0.25">
      <c r="A12" s="144" t="s">
        <v>272</v>
      </c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</row>
    <row r="13" spans="1:14" ht="28.5" customHeight="1" x14ac:dyDescent="0.25">
      <c r="A13" s="47">
        <v>1</v>
      </c>
      <c r="B13" s="68" t="s">
        <v>85</v>
      </c>
      <c r="C13" s="68" t="s">
        <v>86</v>
      </c>
      <c r="D13" s="69">
        <v>6111.18</v>
      </c>
      <c r="E13" s="70">
        <f>D13*2/30.4</f>
        <v>402.05131578947373</v>
      </c>
      <c r="F13" s="40">
        <f>31+30+31+31+28+31</f>
        <v>182</v>
      </c>
      <c r="G13" s="71">
        <f t="shared" si="2"/>
        <v>2.493150684931507</v>
      </c>
      <c r="H13" s="69">
        <f t="shared" si="3"/>
        <v>1002.3745133381401</v>
      </c>
      <c r="I13" s="42">
        <f t="shared" si="4"/>
        <v>719.67287671232873</v>
      </c>
      <c r="J13" s="70">
        <f t="shared" si="5"/>
        <v>282.70163662581137</v>
      </c>
      <c r="K13" s="40"/>
      <c r="L13" s="69">
        <v>50.66</v>
      </c>
      <c r="M13" s="70">
        <f t="shared" si="6"/>
        <v>951.71451333814014</v>
      </c>
      <c r="N13" s="21"/>
    </row>
    <row r="14" spans="1:14" ht="28.5" customHeight="1" x14ac:dyDescent="0.25">
      <c r="A14" s="47">
        <v>2</v>
      </c>
      <c r="B14" s="68" t="s">
        <v>87</v>
      </c>
      <c r="C14" s="68" t="s">
        <v>88</v>
      </c>
      <c r="D14" s="69">
        <v>7571</v>
      </c>
      <c r="E14" s="70">
        <f t="shared" ref="E14:E18" si="7">D14*2/30.4</f>
        <v>498.09210526315792</v>
      </c>
      <c r="F14" s="40">
        <f t="shared" ref="F14:F18" si="8">31+30+31+31+28+31</f>
        <v>182</v>
      </c>
      <c r="G14" s="71">
        <f t="shared" si="2"/>
        <v>2.493150684931507</v>
      </c>
      <c r="H14" s="69">
        <f t="shared" si="3"/>
        <v>1241.8186733958185</v>
      </c>
      <c r="I14" s="42">
        <f t="shared" si="4"/>
        <v>719.67287671232873</v>
      </c>
      <c r="J14" s="70">
        <f t="shared" si="5"/>
        <v>522.14579668348972</v>
      </c>
      <c r="K14" s="40"/>
      <c r="L14" s="69">
        <v>111.53</v>
      </c>
      <c r="M14" s="70">
        <f t="shared" si="6"/>
        <v>1130.2886733958185</v>
      </c>
      <c r="N14" s="21"/>
    </row>
    <row r="15" spans="1:14" ht="29.25" customHeight="1" x14ac:dyDescent="0.25">
      <c r="A15" s="47">
        <v>3</v>
      </c>
      <c r="B15" s="68" t="s">
        <v>89</v>
      </c>
      <c r="C15" s="68" t="s">
        <v>88</v>
      </c>
      <c r="D15" s="69">
        <v>7571</v>
      </c>
      <c r="E15" s="70">
        <f t="shared" si="7"/>
        <v>498.09210526315792</v>
      </c>
      <c r="F15" s="40">
        <f t="shared" si="8"/>
        <v>182</v>
      </c>
      <c r="G15" s="71">
        <f t="shared" si="2"/>
        <v>2.493150684931507</v>
      </c>
      <c r="H15" s="69">
        <f t="shared" si="3"/>
        <v>1241.8186733958185</v>
      </c>
      <c r="I15" s="42">
        <f t="shared" si="4"/>
        <v>719.67287671232873</v>
      </c>
      <c r="J15" s="70">
        <f t="shared" si="5"/>
        <v>522.14579668348972</v>
      </c>
      <c r="K15" s="40"/>
      <c r="L15" s="69">
        <v>111.53</v>
      </c>
      <c r="M15" s="70">
        <f t="shared" si="6"/>
        <v>1130.2886733958185</v>
      </c>
      <c r="N15" s="21"/>
    </row>
    <row r="16" spans="1:14" ht="28.5" customHeight="1" x14ac:dyDescent="0.25">
      <c r="A16" s="47">
        <v>4</v>
      </c>
      <c r="B16" s="68" t="s">
        <v>90</v>
      </c>
      <c r="C16" s="68" t="s">
        <v>88</v>
      </c>
      <c r="D16" s="69">
        <v>5746</v>
      </c>
      <c r="E16" s="70">
        <f t="shared" si="7"/>
        <v>378.0263157894737</v>
      </c>
      <c r="F16" s="40">
        <f t="shared" si="8"/>
        <v>182</v>
      </c>
      <c r="G16" s="71">
        <f t="shared" si="2"/>
        <v>2.493150684931507</v>
      </c>
      <c r="H16" s="69">
        <f t="shared" si="3"/>
        <v>942.47656813266053</v>
      </c>
      <c r="I16" s="42">
        <f t="shared" si="4"/>
        <v>719.67287671232873</v>
      </c>
      <c r="J16" s="70">
        <f t="shared" si="5"/>
        <v>222.8036914203318</v>
      </c>
      <c r="K16" s="40"/>
      <c r="L16" s="69">
        <v>39.926421502523453</v>
      </c>
      <c r="M16" s="70">
        <f t="shared" si="6"/>
        <v>902.55014663013708</v>
      </c>
      <c r="N16" s="21"/>
    </row>
    <row r="17" spans="1:14" ht="28.5" customHeight="1" x14ac:dyDescent="0.25">
      <c r="A17" s="47">
        <v>5</v>
      </c>
      <c r="B17" s="68" t="s">
        <v>91</v>
      </c>
      <c r="C17" s="68" t="s">
        <v>88</v>
      </c>
      <c r="D17" s="69">
        <v>7184</v>
      </c>
      <c r="E17" s="70">
        <f t="shared" si="7"/>
        <v>472.63157894736844</v>
      </c>
      <c r="F17" s="40">
        <f t="shared" si="8"/>
        <v>182</v>
      </c>
      <c r="G17" s="71">
        <f t="shared" si="2"/>
        <v>2.493150684931507</v>
      </c>
      <c r="H17" s="69">
        <f t="shared" si="3"/>
        <v>1178.3417447728912</v>
      </c>
      <c r="I17" s="42">
        <f t="shared" si="4"/>
        <v>719.67287671232873</v>
      </c>
      <c r="J17" s="70">
        <f t="shared" si="5"/>
        <v>458.66886806056243</v>
      </c>
      <c r="K17" s="40"/>
      <c r="L17" s="69">
        <v>97.971670217735891</v>
      </c>
      <c r="M17" s="70">
        <f t="shared" si="6"/>
        <v>1080.3700745551553</v>
      </c>
      <c r="N17" s="21"/>
    </row>
    <row r="18" spans="1:14" ht="28.5" customHeight="1" x14ac:dyDescent="0.25">
      <c r="A18" s="47">
        <v>6</v>
      </c>
      <c r="B18" s="68" t="s">
        <v>92</v>
      </c>
      <c r="C18" s="68" t="s">
        <v>88</v>
      </c>
      <c r="D18" s="69">
        <v>7520.3</v>
      </c>
      <c r="E18" s="70">
        <f t="shared" si="7"/>
        <v>494.75657894736844</v>
      </c>
      <c r="F18" s="40">
        <f t="shared" si="8"/>
        <v>182</v>
      </c>
      <c r="G18" s="71">
        <f t="shared" si="2"/>
        <v>2.493150684931507</v>
      </c>
      <c r="H18" s="69">
        <f t="shared" si="3"/>
        <v>1233.5027036770009</v>
      </c>
      <c r="I18" s="42">
        <f t="shared" si="4"/>
        <v>719.67287671232873</v>
      </c>
      <c r="J18" s="70">
        <f t="shared" si="5"/>
        <v>513.82982696467218</v>
      </c>
      <c r="K18" s="40"/>
      <c r="L18" s="69">
        <v>109.75405103965409</v>
      </c>
      <c r="M18" s="70">
        <f t="shared" si="6"/>
        <v>1123.7486526373468</v>
      </c>
      <c r="N18" s="21"/>
    </row>
    <row r="19" spans="1:14" x14ac:dyDescent="0.25">
      <c r="A19" s="141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3"/>
    </row>
    <row r="20" spans="1:14" x14ac:dyDescent="0.25">
      <c r="A20" s="147" t="s">
        <v>274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9"/>
    </row>
    <row r="21" spans="1:14" ht="28.5" customHeight="1" x14ac:dyDescent="0.25">
      <c r="A21" s="47">
        <v>1</v>
      </c>
      <c r="B21" s="68" t="s">
        <v>93</v>
      </c>
      <c r="C21" s="68" t="s">
        <v>94</v>
      </c>
      <c r="D21" s="8">
        <v>8632.9599999999991</v>
      </c>
      <c r="E21" s="9">
        <f>D21*2/30.4</f>
        <v>567.95789473684204</v>
      </c>
      <c r="F21" s="7">
        <f>31+30+31+31+28+31</f>
        <v>182</v>
      </c>
      <c r="G21" s="43">
        <f t="shared" si="2"/>
        <v>2.493150684931507</v>
      </c>
      <c r="H21" s="8">
        <f t="shared" si="3"/>
        <v>1416.0046142754145</v>
      </c>
      <c r="I21" s="43">
        <f t="shared" si="4"/>
        <v>719.67287671232873</v>
      </c>
      <c r="J21" s="9">
        <f t="shared" si="5"/>
        <v>696.33173756308577</v>
      </c>
      <c r="K21" s="7"/>
      <c r="L21" s="8">
        <v>148.73645914347526</v>
      </c>
      <c r="M21" s="9">
        <f t="shared" si="6"/>
        <v>1267.2681551319392</v>
      </c>
      <c r="N21" s="21"/>
    </row>
    <row r="22" spans="1:14" ht="28.5" customHeight="1" x14ac:dyDescent="0.25">
      <c r="A22" s="47">
        <v>2</v>
      </c>
      <c r="B22" s="68" t="s">
        <v>95</v>
      </c>
      <c r="C22" s="68" t="s">
        <v>94</v>
      </c>
      <c r="D22" s="8">
        <v>8632.9599999999991</v>
      </c>
      <c r="E22" s="9">
        <f t="shared" ref="E22:E38" si="9">D22*2/30.4</f>
        <v>567.95789473684204</v>
      </c>
      <c r="F22" s="7">
        <f t="shared" ref="F22:F38" si="10">31+30+31+31+28+31</f>
        <v>182</v>
      </c>
      <c r="G22" s="43">
        <f t="shared" si="2"/>
        <v>2.493150684931507</v>
      </c>
      <c r="H22" s="8">
        <f t="shared" si="3"/>
        <v>1416.0046142754145</v>
      </c>
      <c r="I22" s="43">
        <f t="shared" si="4"/>
        <v>719.67287671232873</v>
      </c>
      <c r="J22" s="9">
        <f t="shared" si="5"/>
        <v>696.33173756308577</v>
      </c>
      <c r="K22" s="7"/>
      <c r="L22" s="8">
        <v>148.73645914347526</v>
      </c>
      <c r="M22" s="9">
        <f t="shared" si="6"/>
        <v>1267.2681551319392</v>
      </c>
      <c r="N22" s="21"/>
    </row>
    <row r="23" spans="1:14" ht="28.5" customHeight="1" x14ac:dyDescent="0.25">
      <c r="A23" s="47">
        <v>3</v>
      </c>
      <c r="B23" s="68" t="s">
        <v>97</v>
      </c>
      <c r="C23" s="68" t="s">
        <v>96</v>
      </c>
      <c r="D23" s="8">
        <v>3900</v>
      </c>
      <c r="E23" s="9">
        <f t="shared" si="9"/>
        <v>256.57894736842104</v>
      </c>
      <c r="F23" s="7">
        <f t="shared" si="10"/>
        <v>182</v>
      </c>
      <c r="G23" s="43">
        <f t="shared" si="2"/>
        <v>2.493150684931507</v>
      </c>
      <c r="H23" s="8">
        <f t="shared" si="3"/>
        <v>639.68997837058396</v>
      </c>
      <c r="I23" s="43">
        <f t="shared" si="4"/>
        <v>719.67287671232873</v>
      </c>
      <c r="J23" s="9"/>
      <c r="K23" s="7"/>
      <c r="L23" s="8"/>
      <c r="M23" s="9">
        <f t="shared" si="6"/>
        <v>639.68997837058396</v>
      </c>
      <c r="N23" s="21"/>
    </row>
    <row r="24" spans="1:14" ht="28.5" customHeight="1" x14ac:dyDescent="0.25">
      <c r="A24" s="47">
        <v>4</v>
      </c>
      <c r="B24" s="68" t="s">
        <v>98</v>
      </c>
      <c r="C24" s="68" t="s">
        <v>99</v>
      </c>
      <c r="D24" s="8">
        <v>3893.46</v>
      </c>
      <c r="E24" s="9">
        <f t="shared" si="9"/>
        <v>256.14868421052631</v>
      </c>
      <c r="F24" s="7">
        <f t="shared" si="10"/>
        <v>182</v>
      </c>
      <c r="G24" s="43">
        <f t="shared" si="2"/>
        <v>2.493150684931507</v>
      </c>
      <c r="H24" s="8">
        <f t="shared" si="3"/>
        <v>638.61726748377794</v>
      </c>
      <c r="I24" s="43">
        <f t="shared" si="4"/>
        <v>719.67287671232873</v>
      </c>
      <c r="J24" s="9"/>
      <c r="K24" s="7"/>
      <c r="L24" s="8"/>
      <c r="M24" s="9">
        <f t="shared" si="6"/>
        <v>638.61726748377794</v>
      </c>
      <c r="N24" s="21"/>
    </row>
    <row r="25" spans="1:14" ht="28.5" customHeight="1" x14ac:dyDescent="0.25">
      <c r="A25" s="47">
        <v>5</v>
      </c>
      <c r="B25" s="68" t="s">
        <v>100</v>
      </c>
      <c r="C25" s="68" t="s">
        <v>101</v>
      </c>
      <c r="D25" s="8">
        <v>3893.46</v>
      </c>
      <c r="E25" s="9">
        <f t="shared" si="9"/>
        <v>256.14868421052631</v>
      </c>
      <c r="F25" s="7">
        <f t="shared" si="10"/>
        <v>182</v>
      </c>
      <c r="G25" s="43">
        <f t="shared" si="2"/>
        <v>2.493150684931507</v>
      </c>
      <c r="H25" s="8">
        <f t="shared" si="3"/>
        <v>638.61726748377794</v>
      </c>
      <c r="I25" s="43">
        <f t="shared" si="4"/>
        <v>719.67287671232873</v>
      </c>
      <c r="J25" s="9"/>
      <c r="K25" s="7"/>
      <c r="L25" s="8"/>
      <c r="M25" s="9">
        <f t="shared" si="6"/>
        <v>638.61726748377794</v>
      </c>
      <c r="N25" s="21"/>
    </row>
    <row r="26" spans="1:14" ht="28.5" customHeight="1" x14ac:dyDescent="0.25">
      <c r="A26" s="47">
        <v>6</v>
      </c>
      <c r="B26" s="68" t="s">
        <v>102</v>
      </c>
      <c r="C26" s="68" t="s">
        <v>103</v>
      </c>
      <c r="D26" s="8">
        <v>3194.29</v>
      </c>
      <c r="E26" s="9">
        <f t="shared" si="9"/>
        <v>210.15065789473684</v>
      </c>
      <c r="F26" s="7">
        <f t="shared" si="10"/>
        <v>182</v>
      </c>
      <c r="G26" s="43">
        <f t="shared" si="2"/>
        <v>2.493150684931507</v>
      </c>
      <c r="H26" s="8">
        <f t="shared" si="3"/>
        <v>523.93725666906994</v>
      </c>
      <c r="I26" s="43">
        <f t="shared" si="4"/>
        <v>719.67287671232873</v>
      </c>
      <c r="J26" s="9"/>
      <c r="K26" s="7"/>
      <c r="L26" s="8"/>
      <c r="M26" s="9">
        <f t="shared" si="6"/>
        <v>523.93725666906994</v>
      </c>
      <c r="N26" s="21"/>
    </row>
    <row r="27" spans="1:14" ht="28.5" customHeight="1" x14ac:dyDescent="0.25">
      <c r="A27" s="47">
        <v>7</v>
      </c>
      <c r="B27" s="68" t="s">
        <v>104</v>
      </c>
      <c r="C27" s="68" t="s">
        <v>105</v>
      </c>
      <c r="D27" s="8">
        <v>2593.0500000000002</v>
      </c>
      <c r="E27" s="9">
        <f t="shared" si="9"/>
        <v>170.59539473684214</v>
      </c>
      <c r="F27" s="7">
        <f t="shared" si="10"/>
        <v>182</v>
      </c>
      <c r="G27" s="43">
        <f t="shared" si="2"/>
        <v>2.493150684931507</v>
      </c>
      <c r="H27" s="8">
        <f t="shared" si="3"/>
        <v>425.32002523431879</v>
      </c>
      <c r="I27" s="43">
        <f t="shared" si="4"/>
        <v>719.67287671232873</v>
      </c>
      <c r="J27" s="9"/>
      <c r="K27" s="7"/>
      <c r="L27" s="8"/>
      <c r="M27" s="9">
        <f t="shared" si="6"/>
        <v>425.32002523431879</v>
      </c>
      <c r="N27" s="21"/>
    </row>
    <row r="28" spans="1:14" ht="28.5" customHeight="1" thickBot="1" x14ac:dyDescent="0.3">
      <c r="A28" s="51">
        <v>8</v>
      </c>
      <c r="B28" s="72" t="s">
        <v>106</v>
      </c>
      <c r="C28" s="72" t="s">
        <v>107</v>
      </c>
      <c r="D28" s="25">
        <v>3464.72</v>
      </c>
      <c r="E28" s="26">
        <f t="shared" si="9"/>
        <v>227.94210526315788</v>
      </c>
      <c r="F28" s="23">
        <f t="shared" si="10"/>
        <v>182</v>
      </c>
      <c r="G28" s="73">
        <f t="shared" si="2"/>
        <v>2.493150684931507</v>
      </c>
      <c r="H28" s="25">
        <f t="shared" si="3"/>
        <v>568.29401586157178</v>
      </c>
      <c r="I28" s="73">
        <f t="shared" si="4"/>
        <v>719.67287671232873</v>
      </c>
      <c r="J28" s="26"/>
      <c r="K28" s="23"/>
      <c r="L28" s="25"/>
      <c r="M28" s="26">
        <f t="shared" si="6"/>
        <v>568.29401586157178</v>
      </c>
      <c r="N28" s="31"/>
    </row>
    <row r="29" spans="1:14" ht="28.5" customHeight="1" x14ac:dyDescent="0.25">
      <c r="A29" s="74">
        <v>9</v>
      </c>
      <c r="B29" s="75" t="s">
        <v>108</v>
      </c>
      <c r="C29" s="75" t="s">
        <v>109</v>
      </c>
      <c r="D29" s="76">
        <v>6111.18</v>
      </c>
      <c r="E29" s="77">
        <f t="shared" si="9"/>
        <v>402.05131578947373</v>
      </c>
      <c r="F29" s="78">
        <f t="shared" si="10"/>
        <v>182</v>
      </c>
      <c r="G29" s="79">
        <f t="shared" si="2"/>
        <v>2.493150684931507</v>
      </c>
      <c r="H29" s="76">
        <f t="shared" si="3"/>
        <v>1002.3745133381401</v>
      </c>
      <c r="I29" s="79">
        <f t="shared" si="4"/>
        <v>719.67287671232873</v>
      </c>
      <c r="J29" s="77">
        <f t="shared" si="5"/>
        <v>282.70163662581137</v>
      </c>
      <c r="K29" s="78"/>
      <c r="L29" s="76">
        <v>50.66</v>
      </c>
      <c r="M29" s="77">
        <f t="shared" si="6"/>
        <v>951.71451333814014</v>
      </c>
      <c r="N29" s="61"/>
    </row>
    <row r="30" spans="1:14" ht="28.5" customHeight="1" x14ac:dyDescent="0.25">
      <c r="A30" s="47">
        <v>10</v>
      </c>
      <c r="B30" s="68" t="s">
        <v>110</v>
      </c>
      <c r="C30" s="68" t="s">
        <v>111</v>
      </c>
      <c r="D30" s="8">
        <v>4097.68</v>
      </c>
      <c r="E30" s="9">
        <f t="shared" si="9"/>
        <v>269.58421052631581</v>
      </c>
      <c r="F30" s="7">
        <f t="shared" si="10"/>
        <v>182</v>
      </c>
      <c r="G30" s="43">
        <f t="shared" si="2"/>
        <v>2.493150684931507</v>
      </c>
      <c r="H30" s="8">
        <f t="shared" si="3"/>
        <v>672.11405912040391</v>
      </c>
      <c r="I30" s="43">
        <f t="shared" si="4"/>
        <v>719.67287671232873</v>
      </c>
      <c r="J30" s="9"/>
      <c r="K30" s="7"/>
      <c r="L30" s="8"/>
      <c r="M30" s="9">
        <f t="shared" si="6"/>
        <v>672.11405912040391</v>
      </c>
      <c r="N30" s="21"/>
    </row>
    <row r="31" spans="1:14" ht="28.5" customHeight="1" x14ac:dyDescent="0.25">
      <c r="A31" s="47">
        <v>11</v>
      </c>
      <c r="B31" s="68" t="s">
        <v>112</v>
      </c>
      <c r="C31" s="68" t="s">
        <v>113</v>
      </c>
      <c r="D31" s="8">
        <v>2593.0500000000002</v>
      </c>
      <c r="E31" s="9">
        <f t="shared" si="9"/>
        <v>170.59539473684214</v>
      </c>
      <c r="F31" s="7">
        <f t="shared" si="10"/>
        <v>182</v>
      </c>
      <c r="G31" s="43">
        <f t="shared" si="2"/>
        <v>2.493150684931507</v>
      </c>
      <c r="H31" s="8">
        <f t="shared" si="3"/>
        <v>425.32002523431879</v>
      </c>
      <c r="I31" s="43">
        <f t="shared" si="4"/>
        <v>719.67287671232873</v>
      </c>
      <c r="J31" s="9"/>
      <c r="K31" s="7"/>
      <c r="L31" s="8"/>
      <c r="M31" s="9">
        <f t="shared" si="6"/>
        <v>425.32002523431879</v>
      </c>
      <c r="N31" s="21"/>
    </row>
    <row r="32" spans="1:14" ht="28.5" customHeight="1" x14ac:dyDescent="0.25">
      <c r="A32" s="47">
        <v>12</v>
      </c>
      <c r="B32" s="68" t="s">
        <v>114</v>
      </c>
      <c r="C32" s="68" t="s">
        <v>115</v>
      </c>
      <c r="D32" s="8">
        <v>3928.25</v>
      </c>
      <c r="E32" s="9">
        <f t="shared" si="9"/>
        <v>258.4375</v>
      </c>
      <c r="F32" s="7">
        <f t="shared" si="10"/>
        <v>182</v>
      </c>
      <c r="G32" s="43">
        <f t="shared" si="2"/>
        <v>2.493150684931507</v>
      </c>
      <c r="H32" s="8">
        <f t="shared" si="3"/>
        <v>644.32363013698637</v>
      </c>
      <c r="I32" s="43">
        <f t="shared" si="4"/>
        <v>719.67287671232873</v>
      </c>
      <c r="J32" s="9"/>
      <c r="K32" s="7"/>
      <c r="L32" s="8"/>
      <c r="M32" s="9">
        <f t="shared" si="6"/>
        <v>644.32363013698637</v>
      </c>
      <c r="N32" s="21"/>
    </row>
    <row r="33" spans="1:14" ht="28.5" customHeight="1" x14ac:dyDescent="0.25">
      <c r="A33" s="47">
        <v>13</v>
      </c>
      <c r="B33" s="68" t="s">
        <v>117</v>
      </c>
      <c r="C33" s="68" t="s">
        <v>116</v>
      </c>
      <c r="D33" s="8">
        <v>4347.91</v>
      </c>
      <c r="E33" s="9">
        <f t="shared" si="9"/>
        <v>286.04671052631579</v>
      </c>
      <c r="F33" s="7">
        <f t="shared" si="10"/>
        <v>182</v>
      </c>
      <c r="G33" s="43">
        <f t="shared" si="2"/>
        <v>2.493150684931507</v>
      </c>
      <c r="H33" s="8">
        <f t="shared" si="3"/>
        <v>713.15755227108878</v>
      </c>
      <c r="I33" s="43">
        <f t="shared" si="4"/>
        <v>719.67287671232873</v>
      </c>
      <c r="J33" s="9"/>
      <c r="K33" s="7"/>
      <c r="L33" s="8"/>
      <c r="M33" s="9">
        <f t="shared" si="6"/>
        <v>713.15755227108878</v>
      </c>
      <c r="N33" s="21"/>
    </row>
    <row r="34" spans="1:14" ht="28.5" customHeight="1" x14ac:dyDescent="0.25">
      <c r="A34" s="47">
        <v>14</v>
      </c>
      <c r="B34" s="68" t="s">
        <v>118</v>
      </c>
      <c r="C34" s="68" t="s">
        <v>116</v>
      </c>
      <c r="D34" s="8">
        <v>4347.91</v>
      </c>
      <c r="E34" s="9">
        <f t="shared" si="9"/>
        <v>286.04671052631579</v>
      </c>
      <c r="F34" s="7">
        <f t="shared" si="10"/>
        <v>182</v>
      </c>
      <c r="G34" s="43">
        <f t="shared" si="2"/>
        <v>2.493150684931507</v>
      </c>
      <c r="H34" s="8">
        <f t="shared" si="3"/>
        <v>713.15755227108878</v>
      </c>
      <c r="I34" s="43">
        <f t="shared" si="4"/>
        <v>719.67287671232873</v>
      </c>
      <c r="J34" s="9"/>
      <c r="K34" s="7"/>
      <c r="L34" s="8"/>
      <c r="M34" s="9">
        <f t="shared" si="6"/>
        <v>713.15755227108878</v>
      </c>
      <c r="N34" s="21"/>
    </row>
    <row r="35" spans="1:14" ht="28.5" customHeight="1" x14ac:dyDescent="0.25">
      <c r="A35" s="47">
        <v>15</v>
      </c>
      <c r="B35" s="68" t="s">
        <v>119</v>
      </c>
      <c r="C35" s="68" t="s">
        <v>116</v>
      </c>
      <c r="D35" s="8">
        <v>4175.1099999999997</v>
      </c>
      <c r="E35" s="9">
        <f t="shared" si="9"/>
        <v>274.67828947368417</v>
      </c>
      <c r="F35" s="7">
        <f t="shared" si="10"/>
        <v>182</v>
      </c>
      <c r="G35" s="43">
        <f t="shared" si="2"/>
        <v>2.493150684931507</v>
      </c>
      <c r="H35" s="8">
        <f t="shared" si="3"/>
        <v>684.81436553713047</v>
      </c>
      <c r="I35" s="43">
        <f t="shared" si="4"/>
        <v>719.67287671232873</v>
      </c>
      <c r="J35" s="9"/>
      <c r="K35" s="7"/>
      <c r="L35" s="8"/>
      <c r="M35" s="9">
        <f t="shared" si="6"/>
        <v>684.81436553713047</v>
      </c>
      <c r="N35" s="21"/>
    </row>
    <row r="36" spans="1:14" ht="28.5" customHeight="1" x14ac:dyDescent="0.25">
      <c r="A36" s="47">
        <v>16</v>
      </c>
      <c r="B36" s="68" t="s">
        <v>120</v>
      </c>
      <c r="C36" s="68" t="s">
        <v>116</v>
      </c>
      <c r="D36" s="8">
        <v>3175.22</v>
      </c>
      <c r="E36" s="9">
        <f t="shared" si="9"/>
        <v>208.89605263157895</v>
      </c>
      <c r="F36" s="7">
        <f t="shared" si="10"/>
        <v>182</v>
      </c>
      <c r="G36" s="43">
        <f t="shared" si="2"/>
        <v>2.493150684931507</v>
      </c>
      <c r="H36" s="8">
        <f t="shared" si="3"/>
        <v>520.8093366979092</v>
      </c>
      <c r="I36" s="43">
        <f t="shared" si="4"/>
        <v>719.67287671232873</v>
      </c>
      <c r="J36" s="9"/>
      <c r="K36" s="7"/>
      <c r="L36" s="8"/>
      <c r="M36" s="9">
        <f t="shared" si="6"/>
        <v>520.8093366979092</v>
      </c>
      <c r="N36" s="21"/>
    </row>
    <row r="37" spans="1:14" ht="28.5" customHeight="1" x14ac:dyDescent="0.25">
      <c r="A37" s="47">
        <v>17</v>
      </c>
      <c r="B37" s="68" t="s">
        <v>121</v>
      </c>
      <c r="C37" s="68" t="s">
        <v>116</v>
      </c>
      <c r="D37" s="8">
        <v>3543</v>
      </c>
      <c r="E37" s="9">
        <f t="shared" si="9"/>
        <v>233.09210526315792</v>
      </c>
      <c r="F37" s="7">
        <f t="shared" si="10"/>
        <v>182</v>
      </c>
      <c r="G37" s="43">
        <f t="shared" si="2"/>
        <v>2.493150684931507</v>
      </c>
      <c r="H37" s="8">
        <f t="shared" si="3"/>
        <v>581.1337418889691</v>
      </c>
      <c r="I37" s="43">
        <f t="shared" si="4"/>
        <v>719.67287671232873</v>
      </c>
      <c r="J37" s="9"/>
      <c r="K37" s="7"/>
      <c r="L37" s="8"/>
      <c r="M37" s="9">
        <f t="shared" si="6"/>
        <v>581.1337418889691</v>
      </c>
      <c r="N37" s="21"/>
    </row>
    <row r="38" spans="1:14" ht="28.5" customHeight="1" x14ac:dyDescent="0.25">
      <c r="A38" s="47">
        <v>18</v>
      </c>
      <c r="B38" s="68" t="s">
        <v>122</v>
      </c>
      <c r="C38" s="68" t="s">
        <v>116</v>
      </c>
      <c r="D38" s="8">
        <v>3966.4</v>
      </c>
      <c r="E38" s="9">
        <f t="shared" si="9"/>
        <v>260.94736842105266</v>
      </c>
      <c r="F38" s="7">
        <f t="shared" si="10"/>
        <v>182</v>
      </c>
      <c r="G38" s="43">
        <f t="shared" si="2"/>
        <v>2.493150684931507</v>
      </c>
      <c r="H38" s="8">
        <f t="shared" si="3"/>
        <v>650.5811103100217</v>
      </c>
      <c r="I38" s="43">
        <f t="shared" si="4"/>
        <v>719.67287671232873</v>
      </c>
      <c r="J38" s="9"/>
      <c r="K38" s="7"/>
      <c r="L38" s="8"/>
      <c r="M38" s="9">
        <f t="shared" si="6"/>
        <v>650.5811103100217</v>
      </c>
      <c r="N38" s="21"/>
    </row>
    <row r="39" spans="1:14" x14ac:dyDescent="0.25">
      <c r="A39" s="141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3"/>
    </row>
    <row r="40" spans="1:14" x14ac:dyDescent="0.25">
      <c r="A40" s="147" t="s">
        <v>278</v>
      </c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9"/>
    </row>
    <row r="41" spans="1:14" ht="28.5" customHeight="1" x14ac:dyDescent="0.25">
      <c r="A41" s="47">
        <v>1</v>
      </c>
      <c r="B41" s="10" t="s">
        <v>123</v>
      </c>
      <c r="C41" s="10" t="s">
        <v>124</v>
      </c>
      <c r="D41" s="8">
        <v>3981</v>
      </c>
      <c r="E41" s="9">
        <f t="shared" ref="E41:E85" si="11">D41*2/30.4</f>
        <v>261.90789473684214</v>
      </c>
      <c r="F41" s="6">
        <f t="shared" ref="F41:F85" si="12">31+30+31+31+28+31</f>
        <v>182</v>
      </c>
      <c r="G41" s="108">
        <f t="shared" si="2"/>
        <v>2.493150684931507</v>
      </c>
      <c r="H41" s="8">
        <f t="shared" si="3"/>
        <v>652.97584715212702</v>
      </c>
      <c r="I41" s="43">
        <f t="shared" si="4"/>
        <v>719.67287671232873</v>
      </c>
      <c r="J41" s="9"/>
      <c r="K41" s="7"/>
      <c r="L41" s="8"/>
      <c r="M41" s="9">
        <f t="shared" si="6"/>
        <v>652.97584715212702</v>
      </c>
      <c r="N41" s="21"/>
    </row>
    <row r="42" spans="1:14" ht="28.5" customHeight="1" x14ac:dyDescent="0.25">
      <c r="A42" s="47">
        <v>2</v>
      </c>
      <c r="B42" s="10" t="s">
        <v>125</v>
      </c>
      <c r="C42" s="10" t="s">
        <v>126</v>
      </c>
      <c r="D42" s="8">
        <v>4112.2700000000004</v>
      </c>
      <c r="E42" s="9">
        <f t="shared" si="11"/>
        <v>270.54407894736846</v>
      </c>
      <c r="F42" s="6">
        <f t="shared" si="12"/>
        <v>182</v>
      </c>
      <c r="G42" s="108">
        <f t="shared" si="2"/>
        <v>2.493150684931507</v>
      </c>
      <c r="H42" s="8">
        <f t="shared" si="3"/>
        <v>674.50715573179536</v>
      </c>
      <c r="I42" s="43">
        <f t="shared" si="4"/>
        <v>719.67287671232873</v>
      </c>
      <c r="J42" s="9"/>
      <c r="K42" s="7"/>
      <c r="L42" s="8"/>
      <c r="M42" s="9">
        <f t="shared" si="6"/>
        <v>674.50715573179536</v>
      </c>
      <c r="N42" s="21"/>
    </row>
    <row r="43" spans="1:14" ht="28.5" customHeight="1" x14ac:dyDescent="0.25">
      <c r="A43" s="47">
        <v>3</v>
      </c>
      <c r="B43" s="10" t="s">
        <v>127</v>
      </c>
      <c r="C43" s="10" t="s">
        <v>126</v>
      </c>
      <c r="D43" s="8">
        <v>3887.85</v>
      </c>
      <c r="E43" s="9">
        <f t="shared" si="11"/>
        <v>255.77960526315789</v>
      </c>
      <c r="F43" s="6">
        <f t="shared" si="12"/>
        <v>182</v>
      </c>
      <c r="G43" s="108">
        <f t="shared" si="2"/>
        <v>2.493150684931507</v>
      </c>
      <c r="H43" s="8">
        <f t="shared" si="3"/>
        <v>637.69709805335265</v>
      </c>
      <c r="I43" s="43">
        <f t="shared" si="4"/>
        <v>719.67287671232873</v>
      </c>
      <c r="J43" s="9"/>
      <c r="K43" s="7"/>
      <c r="L43" s="8"/>
      <c r="M43" s="9">
        <f t="shared" si="6"/>
        <v>637.69709805335265</v>
      </c>
      <c r="N43" s="21"/>
    </row>
    <row r="44" spans="1:14" ht="28.5" customHeight="1" x14ac:dyDescent="0.25">
      <c r="A44" s="47">
        <v>4</v>
      </c>
      <c r="B44" s="10" t="s">
        <v>128</v>
      </c>
      <c r="C44" s="10" t="s">
        <v>126</v>
      </c>
      <c r="D44" s="8">
        <v>4561.1000000000004</v>
      </c>
      <c r="E44" s="9">
        <f t="shared" si="11"/>
        <v>300.07236842105266</v>
      </c>
      <c r="F44" s="6">
        <f t="shared" si="12"/>
        <v>182</v>
      </c>
      <c r="G44" s="108">
        <f t="shared" si="2"/>
        <v>2.493150684931507</v>
      </c>
      <c r="H44" s="8">
        <f t="shared" si="3"/>
        <v>748.12563085796694</v>
      </c>
      <c r="I44" s="43">
        <f t="shared" si="4"/>
        <v>719.67287671232873</v>
      </c>
      <c r="J44" s="9">
        <f t="shared" si="5"/>
        <v>28.45275414563821</v>
      </c>
      <c r="K44" s="7"/>
      <c r="L44" s="8">
        <v>3.1</v>
      </c>
      <c r="M44" s="9">
        <f t="shared" si="6"/>
        <v>745.02563085796692</v>
      </c>
      <c r="N44" s="21"/>
    </row>
    <row r="45" spans="1:14" ht="28.5" customHeight="1" x14ac:dyDescent="0.25">
      <c r="A45" s="47">
        <v>5</v>
      </c>
      <c r="B45" s="10" t="s">
        <v>129</v>
      </c>
      <c r="C45" s="10" t="s">
        <v>126</v>
      </c>
      <c r="D45" s="8">
        <v>4561.1000000000004</v>
      </c>
      <c r="E45" s="9">
        <f t="shared" si="11"/>
        <v>300.07236842105266</v>
      </c>
      <c r="F45" s="6">
        <f t="shared" si="12"/>
        <v>182</v>
      </c>
      <c r="G45" s="108">
        <f t="shared" si="2"/>
        <v>2.493150684931507</v>
      </c>
      <c r="H45" s="8">
        <f t="shared" si="3"/>
        <v>748.12563085796694</v>
      </c>
      <c r="I45" s="43">
        <f t="shared" si="4"/>
        <v>719.67287671232873</v>
      </c>
      <c r="J45" s="9">
        <f t="shared" si="5"/>
        <v>28.45275414563821</v>
      </c>
      <c r="K45" s="7"/>
      <c r="L45" s="8">
        <v>3.1</v>
      </c>
      <c r="M45" s="9">
        <f t="shared" si="6"/>
        <v>745.02563085796692</v>
      </c>
      <c r="N45" s="21"/>
    </row>
    <row r="46" spans="1:14" ht="28.5" customHeight="1" x14ac:dyDescent="0.25">
      <c r="A46" s="47">
        <v>6</v>
      </c>
      <c r="B46" s="10" t="s">
        <v>130</v>
      </c>
      <c r="C46" s="10" t="s">
        <v>126</v>
      </c>
      <c r="D46" s="8">
        <v>4907.08</v>
      </c>
      <c r="E46" s="9">
        <f t="shared" si="11"/>
        <v>322.83421052631581</v>
      </c>
      <c r="F46" s="6">
        <f t="shared" si="12"/>
        <v>182</v>
      </c>
      <c r="G46" s="108">
        <f t="shared" si="2"/>
        <v>2.493150684931507</v>
      </c>
      <c r="H46" s="8">
        <f t="shared" si="3"/>
        <v>804.87433309300661</v>
      </c>
      <c r="I46" s="43">
        <f t="shared" si="4"/>
        <v>719.67287671232873</v>
      </c>
      <c r="J46" s="9">
        <f t="shared" si="5"/>
        <v>85.201456380677882</v>
      </c>
      <c r="K46" s="7"/>
      <c r="L46" s="8">
        <v>13.632233020908302</v>
      </c>
      <c r="M46" s="9">
        <f t="shared" si="6"/>
        <v>791.24210007209831</v>
      </c>
      <c r="N46" s="21"/>
    </row>
    <row r="47" spans="1:14" ht="28.5" customHeight="1" x14ac:dyDescent="0.25">
      <c r="A47" s="47">
        <v>7</v>
      </c>
      <c r="B47" s="10" t="s">
        <v>131</v>
      </c>
      <c r="C47" s="10" t="s">
        <v>132</v>
      </c>
      <c r="D47" s="8">
        <v>3819.41</v>
      </c>
      <c r="E47" s="9">
        <f t="shared" si="11"/>
        <v>251.27697368421053</v>
      </c>
      <c r="F47" s="6">
        <f t="shared" si="12"/>
        <v>182</v>
      </c>
      <c r="G47" s="108">
        <f t="shared" si="2"/>
        <v>2.493150684931507</v>
      </c>
      <c r="H47" s="8">
        <f t="shared" si="3"/>
        <v>626.47135904830577</v>
      </c>
      <c r="I47" s="43">
        <f t="shared" si="4"/>
        <v>719.67287671232873</v>
      </c>
      <c r="J47" s="9"/>
      <c r="K47" s="7"/>
      <c r="L47" s="8"/>
      <c r="M47" s="9">
        <f t="shared" si="6"/>
        <v>626.47135904830577</v>
      </c>
      <c r="N47" s="21"/>
    </row>
    <row r="48" spans="1:14" ht="28.5" customHeight="1" x14ac:dyDescent="0.25">
      <c r="A48" s="47">
        <v>8</v>
      </c>
      <c r="B48" s="10" t="s">
        <v>133</v>
      </c>
      <c r="C48" s="10" t="s">
        <v>132</v>
      </c>
      <c r="D48" s="8">
        <v>3390.64</v>
      </c>
      <c r="E48" s="9">
        <f t="shared" si="11"/>
        <v>223.06842105263158</v>
      </c>
      <c r="F48" s="6">
        <f t="shared" si="12"/>
        <v>182</v>
      </c>
      <c r="G48" s="108">
        <f t="shared" si="2"/>
        <v>2.493150684931507</v>
      </c>
      <c r="H48" s="8">
        <f t="shared" si="3"/>
        <v>556.14318673395826</v>
      </c>
      <c r="I48" s="43">
        <f t="shared" si="4"/>
        <v>719.67287671232873</v>
      </c>
      <c r="J48" s="9"/>
      <c r="K48" s="7"/>
      <c r="L48" s="8"/>
      <c r="M48" s="9">
        <f t="shared" si="6"/>
        <v>556.14318673395826</v>
      </c>
      <c r="N48" s="21"/>
    </row>
    <row r="49" spans="1:14" ht="28.5" customHeight="1" x14ac:dyDescent="0.25">
      <c r="A49" s="47">
        <v>9</v>
      </c>
      <c r="B49" s="10" t="s">
        <v>134</v>
      </c>
      <c r="C49" s="10" t="s">
        <v>88</v>
      </c>
      <c r="D49" s="8">
        <v>7555.9</v>
      </c>
      <c r="E49" s="9">
        <f t="shared" si="11"/>
        <v>497.0986842105263</v>
      </c>
      <c r="F49" s="6">
        <f t="shared" si="12"/>
        <v>182</v>
      </c>
      <c r="G49" s="108">
        <f t="shared" si="2"/>
        <v>2.493150684931507</v>
      </c>
      <c r="H49" s="8">
        <f t="shared" si="3"/>
        <v>1239.3419250180245</v>
      </c>
      <c r="I49" s="43">
        <f t="shared" si="4"/>
        <v>719.67287671232873</v>
      </c>
      <c r="J49" s="9">
        <f t="shared" si="5"/>
        <v>519.66904830569581</v>
      </c>
      <c r="K49" s="7"/>
      <c r="L49" s="8">
        <v>165.00130871809642</v>
      </c>
      <c r="M49" s="9">
        <f t="shared" si="6"/>
        <v>1074.3406162999281</v>
      </c>
      <c r="N49" s="21"/>
    </row>
    <row r="50" spans="1:14" ht="28.5" customHeight="1" x14ac:dyDescent="0.25">
      <c r="A50" s="47">
        <v>10</v>
      </c>
      <c r="B50" s="10" t="s">
        <v>135</v>
      </c>
      <c r="C50" s="10" t="s">
        <v>136</v>
      </c>
      <c r="D50" s="8">
        <v>4907.08</v>
      </c>
      <c r="E50" s="9">
        <f t="shared" si="11"/>
        <v>322.83421052631581</v>
      </c>
      <c r="F50" s="6">
        <f t="shared" si="12"/>
        <v>182</v>
      </c>
      <c r="G50" s="108">
        <f t="shared" si="2"/>
        <v>2.493150684931507</v>
      </c>
      <c r="H50" s="8">
        <f t="shared" si="3"/>
        <v>804.87433309300661</v>
      </c>
      <c r="I50" s="43">
        <f t="shared" si="4"/>
        <v>719.67287671232873</v>
      </c>
      <c r="J50" s="9">
        <f t="shared" si="5"/>
        <v>85.201456380677882</v>
      </c>
      <c r="K50" s="7"/>
      <c r="L50" s="8">
        <v>13.632233020908302</v>
      </c>
      <c r="M50" s="9">
        <f t="shared" si="6"/>
        <v>791.24210007209831</v>
      </c>
      <c r="N50" s="21"/>
    </row>
    <row r="51" spans="1:14" ht="28.5" customHeight="1" x14ac:dyDescent="0.25">
      <c r="A51" s="47">
        <v>11</v>
      </c>
      <c r="B51" s="10" t="s">
        <v>137</v>
      </c>
      <c r="C51" s="10" t="s">
        <v>138</v>
      </c>
      <c r="D51" s="8">
        <v>3844.09</v>
      </c>
      <c r="E51" s="9">
        <f t="shared" si="11"/>
        <v>252.90065789473687</v>
      </c>
      <c r="F51" s="6">
        <f t="shared" si="12"/>
        <v>182</v>
      </c>
      <c r="G51" s="108">
        <f t="shared" si="2"/>
        <v>2.493150684931507</v>
      </c>
      <c r="H51" s="8">
        <f t="shared" si="3"/>
        <v>630.51944844989191</v>
      </c>
      <c r="I51" s="43">
        <f t="shared" si="4"/>
        <v>719.67287671232873</v>
      </c>
      <c r="J51" s="9"/>
      <c r="K51" s="7"/>
      <c r="L51" s="8"/>
      <c r="M51" s="9">
        <f t="shared" si="6"/>
        <v>630.51944844989191</v>
      </c>
      <c r="N51" s="21"/>
    </row>
    <row r="52" spans="1:14" ht="28.5" customHeight="1" x14ac:dyDescent="0.25">
      <c r="A52" s="47">
        <v>12</v>
      </c>
      <c r="B52" s="10" t="s">
        <v>139</v>
      </c>
      <c r="C52" s="10" t="s">
        <v>138</v>
      </c>
      <c r="D52" s="8">
        <v>6650</v>
      </c>
      <c r="E52" s="9">
        <f t="shared" si="11"/>
        <v>437.5</v>
      </c>
      <c r="F52" s="6">
        <f t="shared" si="12"/>
        <v>182</v>
      </c>
      <c r="G52" s="108">
        <f t="shared" si="2"/>
        <v>2.493150684931507</v>
      </c>
      <c r="H52" s="8">
        <f t="shared" si="3"/>
        <v>1090.7534246575344</v>
      </c>
      <c r="I52" s="43">
        <f t="shared" si="4"/>
        <v>719.67287671232873</v>
      </c>
      <c r="J52" s="9">
        <f t="shared" si="5"/>
        <v>371.08054794520569</v>
      </c>
      <c r="K52" s="7"/>
      <c r="L52" s="8">
        <v>76.460773041095763</v>
      </c>
      <c r="M52" s="9">
        <f t="shared" si="6"/>
        <v>1014.2926516164387</v>
      </c>
      <c r="N52" s="21"/>
    </row>
    <row r="53" spans="1:14" ht="28.5" customHeight="1" thickBot="1" x14ac:dyDescent="0.3">
      <c r="A53" s="51">
        <v>13</v>
      </c>
      <c r="B53" s="27" t="s">
        <v>140</v>
      </c>
      <c r="C53" s="27" t="s">
        <v>138</v>
      </c>
      <c r="D53" s="25">
        <v>3372.7</v>
      </c>
      <c r="E53" s="26">
        <f t="shared" si="11"/>
        <v>221.88815789473685</v>
      </c>
      <c r="F53" s="24">
        <f t="shared" si="12"/>
        <v>182</v>
      </c>
      <c r="G53" s="109">
        <f t="shared" si="2"/>
        <v>2.493150684931507</v>
      </c>
      <c r="H53" s="25">
        <f t="shared" si="3"/>
        <v>553.20061283345353</v>
      </c>
      <c r="I53" s="73">
        <f t="shared" si="4"/>
        <v>719.67287671232873</v>
      </c>
      <c r="J53" s="26"/>
      <c r="K53" s="23"/>
      <c r="L53" s="25"/>
      <c r="M53" s="26">
        <f t="shared" si="6"/>
        <v>553.20061283345353</v>
      </c>
      <c r="N53" s="31"/>
    </row>
    <row r="54" spans="1:14" ht="28.5" customHeight="1" x14ac:dyDescent="0.25">
      <c r="A54" s="74">
        <v>14</v>
      </c>
      <c r="B54" s="55" t="s">
        <v>141</v>
      </c>
      <c r="C54" s="55" t="s">
        <v>138</v>
      </c>
      <c r="D54" s="76">
        <v>3723</v>
      </c>
      <c r="E54" s="77">
        <f t="shared" si="11"/>
        <v>244.93421052631581</v>
      </c>
      <c r="F54" s="110">
        <f t="shared" si="12"/>
        <v>182</v>
      </c>
      <c r="G54" s="111">
        <f t="shared" si="2"/>
        <v>2.493150684931507</v>
      </c>
      <c r="H54" s="76">
        <f t="shared" si="3"/>
        <v>610.6578947368422</v>
      </c>
      <c r="I54" s="79">
        <f t="shared" si="4"/>
        <v>719.67287671232873</v>
      </c>
      <c r="J54" s="77"/>
      <c r="K54" s="78"/>
      <c r="L54" s="76"/>
      <c r="M54" s="77">
        <f t="shared" si="6"/>
        <v>610.6578947368422</v>
      </c>
      <c r="N54" s="61"/>
    </row>
    <row r="55" spans="1:14" ht="28.5" customHeight="1" x14ac:dyDescent="0.25">
      <c r="A55" s="47">
        <v>15</v>
      </c>
      <c r="B55" s="10" t="s">
        <v>142</v>
      </c>
      <c r="C55" s="10" t="s">
        <v>138</v>
      </c>
      <c r="D55" s="8">
        <v>3457.97</v>
      </c>
      <c r="E55" s="9">
        <f t="shared" si="11"/>
        <v>227.49802631578947</v>
      </c>
      <c r="F55" s="6">
        <f t="shared" si="12"/>
        <v>182</v>
      </c>
      <c r="G55" s="108">
        <f t="shared" si="2"/>
        <v>2.493150684931507</v>
      </c>
      <c r="H55" s="8">
        <f t="shared" si="3"/>
        <v>567.18686012977651</v>
      </c>
      <c r="I55" s="43">
        <f t="shared" si="4"/>
        <v>719.67287671232873</v>
      </c>
      <c r="J55" s="9"/>
      <c r="K55" s="7"/>
      <c r="L55" s="8"/>
      <c r="M55" s="9">
        <f t="shared" si="6"/>
        <v>567.18686012977651</v>
      </c>
      <c r="N55" s="21"/>
    </row>
    <row r="56" spans="1:14" ht="28.5" customHeight="1" x14ac:dyDescent="0.25">
      <c r="A56" s="47">
        <v>16</v>
      </c>
      <c r="B56" s="10" t="s">
        <v>143</v>
      </c>
      <c r="C56" s="10" t="s">
        <v>138</v>
      </c>
      <c r="D56" s="8">
        <v>3973.11</v>
      </c>
      <c r="E56" s="9">
        <f t="shared" si="11"/>
        <v>261.38881578947371</v>
      </c>
      <c r="F56" s="6">
        <f t="shared" si="12"/>
        <v>182</v>
      </c>
      <c r="G56" s="108">
        <f t="shared" si="2"/>
        <v>2.493150684931507</v>
      </c>
      <c r="H56" s="8">
        <f t="shared" si="3"/>
        <v>651.68170511896187</v>
      </c>
      <c r="I56" s="43">
        <f t="shared" si="4"/>
        <v>719.67287671232873</v>
      </c>
      <c r="J56" s="9"/>
      <c r="K56" s="7"/>
      <c r="L56" s="8"/>
      <c r="M56" s="9">
        <f t="shared" si="6"/>
        <v>651.68170511896187</v>
      </c>
      <c r="N56" s="21"/>
    </row>
    <row r="57" spans="1:14" ht="28.5" customHeight="1" x14ac:dyDescent="0.25">
      <c r="A57" s="47">
        <v>17</v>
      </c>
      <c r="B57" s="10" t="s">
        <v>144</v>
      </c>
      <c r="C57" s="10" t="s">
        <v>145</v>
      </c>
      <c r="D57" s="8">
        <v>4561.1000000000004</v>
      </c>
      <c r="E57" s="9">
        <f t="shared" si="11"/>
        <v>300.07236842105266</v>
      </c>
      <c r="F57" s="6">
        <f t="shared" si="12"/>
        <v>182</v>
      </c>
      <c r="G57" s="108">
        <f t="shared" si="2"/>
        <v>2.493150684931507</v>
      </c>
      <c r="H57" s="8">
        <f t="shared" si="3"/>
        <v>748.12563085796694</v>
      </c>
      <c r="I57" s="43">
        <f t="shared" si="4"/>
        <v>719.67287671232873</v>
      </c>
      <c r="J57" s="9">
        <f t="shared" si="5"/>
        <v>28.45275414563821</v>
      </c>
      <c r="K57" s="7"/>
      <c r="L57" s="8">
        <v>3.0956596510452528</v>
      </c>
      <c r="M57" s="9">
        <f t="shared" si="6"/>
        <v>745.02997120692169</v>
      </c>
      <c r="N57" s="21"/>
    </row>
    <row r="58" spans="1:14" ht="28.5" customHeight="1" x14ac:dyDescent="0.25">
      <c r="A58" s="47">
        <v>18</v>
      </c>
      <c r="B58" s="10" t="s">
        <v>146</v>
      </c>
      <c r="C58" s="10" t="s">
        <v>145</v>
      </c>
      <c r="D58" s="8">
        <v>4112.2700000000004</v>
      </c>
      <c r="E58" s="9">
        <f t="shared" si="11"/>
        <v>270.54407894736846</v>
      </c>
      <c r="F58" s="6">
        <f t="shared" si="12"/>
        <v>182</v>
      </c>
      <c r="G58" s="108">
        <f t="shared" si="2"/>
        <v>2.493150684931507</v>
      </c>
      <c r="H58" s="8">
        <f t="shared" si="3"/>
        <v>674.50715573179536</v>
      </c>
      <c r="I58" s="43">
        <f t="shared" si="4"/>
        <v>719.67287671232873</v>
      </c>
      <c r="J58" s="9"/>
      <c r="K58" s="7"/>
      <c r="L58" s="8"/>
      <c r="M58" s="9">
        <f t="shared" si="6"/>
        <v>674.50715573179536</v>
      </c>
      <c r="N58" s="21"/>
    </row>
    <row r="59" spans="1:14" ht="28.5" customHeight="1" x14ac:dyDescent="0.25">
      <c r="A59" s="47">
        <v>19</v>
      </c>
      <c r="B59" s="10" t="s">
        <v>147</v>
      </c>
      <c r="C59" s="10" t="s">
        <v>116</v>
      </c>
      <c r="D59" s="8">
        <v>3186.44</v>
      </c>
      <c r="E59" s="9">
        <f t="shared" si="11"/>
        <v>209.6342105263158</v>
      </c>
      <c r="F59" s="6">
        <f t="shared" si="12"/>
        <v>182</v>
      </c>
      <c r="G59" s="108">
        <f t="shared" si="2"/>
        <v>2.493150684931507</v>
      </c>
      <c r="H59" s="8">
        <f t="shared" si="3"/>
        <v>522.64967555876001</v>
      </c>
      <c r="I59" s="43">
        <f t="shared" si="4"/>
        <v>719.67287671232873</v>
      </c>
      <c r="J59" s="9"/>
      <c r="K59" s="7"/>
      <c r="L59" s="8"/>
      <c r="M59" s="9">
        <f t="shared" si="6"/>
        <v>522.64967555876001</v>
      </c>
      <c r="N59" s="21"/>
    </row>
    <row r="60" spans="1:14" ht="28.5" customHeight="1" x14ac:dyDescent="0.25">
      <c r="A60" s="47">
        <v>20</v>
      </c>
      <c r="B60" s="10" t="s">
        <v>148</v>
      </c>
      <c r="C60" s="10" t="s">
        <v>149</v>
      </c>
      <c r="D60" s="8">
        <v>3974.25</v>
      </c>
      <c r="E60" s="9">
        <f t="shared" si="11"/>
        <v>261.4638157894737</v>
      </c>
      <c r="F60" s="6">
        <f t="shared" si="12"/>
        <v>182</v>
      </c>
      <c r="G60" s="108">
        <f t="shared" si="2"/>
        <v>2.493150684931507</v>
      </c>
      <c r="H60" s="8">
        <f t="shared" si="3"/>
        <v>651.86869142033174</v>
      </c>
      <c r="I60" s="43">
        <f t="shared" si="4"/>
        <v>719.67287671232873</v>
      </c>
      <c r="J60" s="9"/>
      <c r="K60" s="7"/>
      <c r="L60" s="8"/>
      <c r="M60" s="9">
        <f t="shared" si="6"/>
        <v>651.86869142033174</v>
      </c>
      <c r="N60" s="21"/>
    </row>
    <row r="61" spans="1:14" ht="28.5" customHeight="1" x14ac:dyDescent="0.25">
      <c r="A61" s="47">
        <v>21</v>
      </c>
      <c r="B61" s="10" t="s">
        <v>287</v>
      </c>
      <c r="C61" s="10" t="s">
        <v>149</v>
      </c>
      <c r="D61" s="8">
        <v>4257.0200000000004</v>
      </c>
      <c r="E61" s="9">
        <f t="shared" si="11"/>
        <v>280.06710526315794</v>
      </c>
      <c r="F61" s="6">
        <f t="shared" si="12"/>
        <v>182</v>
      </c>
      <c r="G61" s="108">
        <f t="shared" si="2"/>
        <v>2.493150684931507</v>
      </c>
      <c r="H61" s="8">
        <f t="shared" si="3"/>
        <v>698.24949531362665</v>
      </c>
      <c r="I61" s="43">
        <f t="shared" si="4"/>
        <v>719.67287671232873</v>
      </c>
      <c r="J61" s="9"/>
      <c r="K61" s="7"/>
      <c r="L61" s="8"/>
      <c r="M61" s="9">
        <f t="shared" si="6"/>
        <v>698.24949531362665</v>
      </c>
      <c r="N61" s="21"/>
    </row>
    <row r="62" spans="1:14" ht="28.5" customHeight="1" x14ac:dyDescent="0.25">
      <c r="A62" s="47">
        <v>22</v>
      </c>
      <c r="B62" s="10" t="s">
        <v>150</v>
      </c>
      <c r="C62" s="10" t="s">
        <v>149</v>
      </c>
      <c r="D62" s="8">
        <v>3804.82</v>
      </c>
      <c r="E62" s="9">
        <f t="shared" si="11"/>
        <v>250.31710526315791</v>
      </c>
      <c r="F62" s="6">
        <f t="shared" si="12"/>
        <v>182</v>
      </c>
      <c r="G62" s="108">
        <f t="shared" si="2"/>
        <v>2.493150684931507</v>
      </c>
      <c r="H62" s="8">
        <f t="shared" si="3"/>
        <v>624.07826243691432</v>
      </c>
      <c r="I62" s="43">
        <f t="shared" si="4"/>
        <v>719.67287671232873</v>
      </c>
      <c r="J62" s="9"/>
      <c r="K62" s="7"/>
      <c r="L62" s="8"/>
      <c r="M62" s="9">
        <f t="shared" si="6"/>
        <v>624.07826243691432</v>
      </c>
      <c r="N62" s="21"/>
    </row>
    <row r="63" spans="1:14" ht="28.5" customHeight="1" x14ac:dyDescent="0.25">
      <c r="A63" s="47">
        <v>23</v>
      </c>
      <c r="B63" s="10" t="s">
        <v>151</v>
      </c>
      <c r="C63" s="10" t="s">
        <v>152</v>
      </c>
      <c r="D63" s="8">
        <v>3395.15</v>
      </c>
      <c r="E63" s="9">
        <f t="shared" si="11"/>
        <v>223.3651315789474</v>
      </c>
      <c r="F63" s="6">
        <f t="shared" si="12"/>
        <v>182</v>
      </c>
      <c r="G63" s="108">
        <f t="shared" si="2"/>
        <v>2.493150684931507</v>
      </c>
      <c r="H63" s="8">
        <f t="shared" si="3"/>
        <v>556.88293078586889</v>
      </c>
      <c r="I63" s="43">
        <f t="shared" si="4"/>
        <v>719.67287671232873</v>
      </c>
      <c r="J63" s="9"/>
      <c r="K63" s="7"/>
      <c r="L63" s="8"/>
      <c r="M63" s="9">
        <f t="shared" si="6"/>
        <v>556.88293078586889</v>
      </c>
      <c r="N63" s="21"/>
    </row>
    <row r="64" spans="1:14" ht="28.5" customHeight="1" x14ac:dyDescent="0.25">
      <c r="A64" s="47">
        <v>24</v>
      </c>
      <c r="B64" s="10" t="s">
        <v>153</v>
      </c>
      <c r="C64" s="10" t="s">
        <v>152</v>
      </c>
      <c r="D64" s="8">
        <v>4257.0200000000004</v>
      </c>
      <c r="E64" s="9">
        <f t="shared" si="11"/>
        <v>280.06710526315794</v>
      </c>
      <c r="F64" s="6">
        <f t="shared" si="12"/>
        <v>182</v>
      </c>
      <c r="G64" s="108">
        <f t="shared" ref="G64:G85" si="13">F64*5/365</f>
        <v>2.493150684931507</v>
      </c>
      <c r="H64" s="8">
        <f t="shared" ref="H64:H85" si="14">E64*G64</f>
        <v>698.24949531362665</v>
      </c>
      <c r="I64" s="43">
        <f t="shared" ref="I64:I85" si="15">F64*15/365*96.22</f>
        <v>719.67287671232873</v>
      </c>
      <c r="J64" s="9"/>
      <c r="K64" s="7"/>
      <c r="L64" s="8"/>
      <c r="M64" s="9">
        <f t="shared" si="6"/>
        <v>698.24949531362665</v>
      </c>
      <c r="N64" s="21"/>
    </row>
    <row r="65" spans="1:14" ht="28.5" customHeight="1" x14ac:dyDescent="0.25">
      <c r="A65" s="47">
        <v>25</v>
      </c>
      <c r="B65" s="10" t="s">
        <v>154</v>
      </c>
      <c r="C65" s="10" t="s">
        <v>152</v>
      </c>
      <c r="D65" s="8">
        <v>4380.45</v>
      </c>
      <c r="E65" s="9">
        <f t="shared" si="11"/>
        <v>288.1875</v>
      </c>
      <c r="F65" s="6">
        <f t="shared" si="12"/>
        <v>182</v>
      </c>
      <c r="G65" s="108">
        <f t="shared" si="13"/>
        <v>2.493150684931507</v>
      </c>
      <c r="H65" s="8">
        <f t="shared" si="14"/>
        <v>718.4948630136987</v>
      </c>
      <c r="I65" s="43">
        <f t="shared" si="15"/>
        <v>719.67287671232873</v>
      </c>
      <c r="J65" s="9"/>
      <c r="K65" s="7"/>
      <c r="L65" s="8"/>
      <c r="M65" s="9">
        <f t="shared" si="6"/>
        <v>718.4948630136987</v>
      </c>
      <c r="N65" s="21"/>
    </row>
    <row r="66" spans="1:14" ht="28.5" customHeight="1" x14ac:dyDescent="0.25">
      <c r="A66" s="47">
        <v>26</v>
      </c>
      <c r="B66" s="10" t="s">
        <v>155</v>
      </c>
      <c r="C66" s="10" t="s">
        <v>152</v>
      </c>
      <c r="D66" s="8">
        <v>4252.51</v>
      </c>
      <c r="E66" s="9">
        <f t="shared" si="11"/>
        <v>279.77039473684215</v>
      </c>
      <c r="F66" s="6">
        <f t="shared" si="12"/>
        <v>182</v>
      </c>
      <c r="G66" s="108">
        <f t="shared" si="13"/>
        <v>2.493150684931507</v>
      </c>
      <c r="H66" s="8">
        <f t="shared" si="14"/>
        <v>697.50975126171613</v>
      </c>
      <c r="I66" s="43">
        <f t="shared" si="15"/>
        <v>719.67287671232873</v>
      </c>
      <c r="J66" s="9"/>
      <c r="K66" s="7"/>
      <c r="L66" s="8"/>
      <c r="M66" s="9">
        <f t="shared" si="6"/>
        <v>697.50975126171613</v>
      </c>
      <c r="N66" s="21"/>
    </row>
    <row r="67" spans="1:14" ht="28.5" customHeight="1" x14ac:dyDescent="0.25">
      <c r="A67" s="47">
        <v>27</v>
      </c>
      <c r="B67" s="10" t="s">
        <v>156</v>
      </c>
      <c r="C67" s="10" t="s">
        <v>157</v>
      </c>
      <c r="D67" s="8">
        <v>4303.01</v>
      </c>
      <c r="E67" s="9">
        <f t="shared" si="11"/>
        <v>283.09276315789475</v>
      </c>
      <c r="F67" s="6">
        <f t="shared" si="12"/>
        <v>182</v>
      </c>
      <c r="G67" s="108">
        <f t="shared" si="13"/>
        <v>2.493150684931507</v>
      </c>
      <c r="H67" s="8">
        <f t="shared" si="14"/>
        <v>705.79291636625817</v>
      </c>
      <c r="I67" s="43">
        <f t="shared" si="15"/>
        <v>719.67287671232873</v>
      </c>
      <c r="J67" s="9"/>
      <c r="K67" s="7"/>
      <c r="L67" s="8"/>
      <c r="M67" s="9">
        <f t="shared" si="6"/>
        <v>705.79291636625817</v>
      </c>
      <c r="N67" s="21"/>
    </row>
    <row r="68" spans="1:14" ht="28.5" customHeight="1" x14ac:dyDescent="0.25">
      <c r="A68" s="47">
        <v>28</v>
      </c>
      <c r="B68" s="10" t="s">
        <v>158</v>
      </c>
      <c r="C68" s="10" t="s">
        <v>159</v>
      </c>
      <c r="D68" s="8">
        <v>3348</v>
      </c>
      <c r="E68" s="9">
        <f t="shared" si="11"/>
        <v>220.26315789473685</v>
      </c>
      <c r="F68" s="6">
        <f t="shared" si="12"/>
        <v>182</v>
      </c>
      <c r="G68" s="108">
        <f t="shared" si="13"/>
        <v>2.493150684931507</v>
      </c>
      <c r="H68" s="8">
        <f t="shared" si="14"/>
        <v>549.1492429704399</v>
      </c>
      <c r="I68" s="43">
        <f t="shared" si="15"/>
        <v>719.67287671232873</v>
      </c>
      <c r="J68" s="9"/>
      <c r="K68" s="7"/>
      <c r="L68" s="8"/>
      <c r="M68" s="9">
        <f t="shared" si="6"/>
        <v>549.1492429704399</v>
      </c>
      <c r="N68" s="21"/>
    </row>
    <row r="69" spans="1:14" ht="28.5" customHeight="1" x14ac:dyDescent="0.25">
      <c r="A69" s="47">
        <v>29</v>
      </c>
      <c r="B69" s="10" t="s">
        <v>160</v>
      </c>
      <c r="C69" s="10" t="s">
        <v>161</v>
      </c>
      <c r="D69" s="8">
        <v>2690</v>
      </c>
      <c r="E69" s="9">
        <f t="shared" si="11"/>
        <v>176.97368421052633</v>
      </c>
      <c r="F69" s="6">
        <f t="shared" si="12"/>
        <v>182</v>
      </c>
      <c r="G69" s="108">
        <f t="shared" si="13"/>
        <v>2.493150684931507</v>
      </c>
      <c r="H69" s="8">
        <f t="shared" si="14"/>
        <v>441.22206200432595</v>
      </c>
      <c r="I69" s="43">
        <f t="shared" si="15"/>
        <v>719.67287671232873</v>
      </c>
      <c r="J69" s="9"/>
      <c r="K69" s="7"/>
      <c r="L69" s="8"/>
      <c r="M69" s="9">
        <f t="shared" si="6"/>
        <v>441.22206200432595</v>
      </c>
      <c r="N69" s="21"/>
    </row>
    <row r="70" spans="1:14" ht="28.5" customHeight="1" x14ac:dyDescent="0.25">
      <c r="A70" s="47">
        <v>30</v>
      </c>
      <c r="B70" s="10" t="s">
        <v>162</v>
      </c>
      <c r="C70" s="10" t="s">
        <v>163</v>
      </c>
      <c r="D70" s="8">
        <v>3357</v>
      </c>
      <c r="E70" s="9">
        <f t="shared" si="11"/>
        <v>220.85526315789474</v>
      </c>
      <c r="F70" s="6">
        <f t="shared" si="12"/>
        <v>182</v>
      </c>
      <c r="G70" s="108">
        <f t="shared" si="13"/>
        <v>2.493150684931507</v>
      </c>
      <c r="H70" s="8">
        <f t="shared" si="14"/>
        <v>550.62545061283356</v>
      </c>
      <c r="I70" s="43">
        <f t="shared" si="15"/>
        <v>719.67287671232873</v>
      </c>
      <c r="J70" s="9"/>
      <c r="K70" s="7"/>
      <c r="L70" s="8"/>
      <c r="M70" s="9">
        <f t="shared" si="6"/>
        <v>550.62545061283356</v>
      </c>
      <c r="N70" s="21"/>
    </row>
    <row r="71" spans="1:14" ht="28.5" customHeight="1" x14ac:dyDescent="0.25">
      <c r="A71" s="47">
        <v>31</v>
      </c>
      <c r="B71" s="10" t="s">
        <v>164</v>
      </c>
      <c r="C71" s="10" t="s">
        <v>163</v>
      </c>
      <c r="D71" s="8">
        <v>3838.48</v>
      </c>
      <c r="E71" s="9">
        <f t="shared" si="11"/>
        <v>252.53157894736844</v>
      </c>
      <c r="F71" s="6">
        <f t="shared" si="12"/>
        <v>182</v>
      </c>
      <c r="G71" s="108">
        <f t="shared" si="13"/>
        <v>2.493150684931507</v>
      </c>
      <c r="H71" s="8">
        <f t="shared" si="14"/>
        <v>629.59927901946662</v>
      </c>
      <c r="I71" s="43">
        <f t="shared" si="15"/>
        <v>719.67287671232873</v>
      </c>
      <c r="J71" s="9"/>
      <c r="K71" s="7"/>
      <c r="L71" s="8"/>
      <c r="M71" s="9">
        <f t="shared" si="6"/>
        <v>629.59927901946662</v>
      </c>
      <c r="N71" s="21"/>
    </row>
    <row r="72" spans="1:14" ht="28.5" customHeight="1" x14ac:dyDescent="0.25">
      <c r="A72" s="47">
        <v>32</v>
      </c>
      <c r="B72" s="10" t="s">
        <v>165</v>
      </c>
      <c r="C72" s="10" t="s">
        <v>163</v>
      </c>
      <c r="D72" s="8">
        <v>3844.09</v>
      </c>
      <c r="E72" s="9">
        <f t="shared" si="11"/>
        <v>252.90065789473687</v>
      </c>
      <c r="F72" s="6">
        <f t="shared" si="12"/>
        <v>182</v>
      </c>
      <c r="G72" s="108">
        <f t="shared" si="13"/>
        <v>2.493150684931507</v>
      </c>
      <c r="H72" s="8">
        <f t="shared" si="14"/>
        <v>630.51944844989191</v>
      </c>
      <c r="I72" s="43">
        <f t="shared" si="15"/>
        <v>719.67287671232873</v>
      </c>
      <c r="J72" s="9"/>
      <c r="K72" s="7"/>
      <c r="L72" s="8"/>
      <c r="M72" s="9">
        <f t="shared" si="6"/>
        <v>630.51944844989191</v>
      </c>
      <c r="N72" s="21"/>
    </row>
    <row r="73" spans="1:14" ht="28.5" customHeight="1" x14ac:dyDescent="0.25">
      <c r="A73" s="47">
        <v>33</v>
      </c>
      <c r="B73" s="10" t="s">
        <v>166</v>
      </c>
      <c r="C73" s="10" t="s">
        <v>163</v>
      </c>
      <c r="D73" s="8">
        <v>2834.95</v>
      </c>
      <c r="E73" s="9">
        <f t="shared" si="11"/>
        <v>186.50986842105263</v>
      </c>
      <c r="F73" s="6">
        <f t="shared" si="12"/>
        <v>182</v>
      </c>
      <c r="G73" s="108">
        <f t="shared" si="13"/>
        <v>2.493150684931507</v>
      </c>
      <c r="H73" s="8">
        <f t="shared" si="14"/>
        <v>464.99720620043263</v>
      </c>
      <c r="I73" s="43">
        <f t="shared" si="15"/>
        <v>719.67287671232873</v>
      </c>
      <c r="J73" s="9"/>
      <c r="K73" s="7"/>
      <c r="L73" s="8"/>
      <c r="M73" s="9">
        <f t="shared" si="6"/>
        <v>464.99720620043263</v>
      </c>
      <c r="N73" s="21"/>
    </row>
    <row r="74" spans="1:14" ht="28.5" customHeight="1" x14ac:dyDescent="0.25">
      <c r="A74" s="47">
        <v>34</v>
      </c>
      <c r="B74" s="10" t="s">
        <v>167</v>
      </c>
      <c r="C74" s="10" t="s">
        <v>163</v>
      </c>
      <c r="D74" s="8">
        <v>3813.78</v>
      </c>
      <c r="E74" s="9">
        <f t="shared" si="11"/>
        <v>250.90657894736844</v>
      </c>
      <c r="F74" s="6">
        <f t="shared" si="12"/>
        <v>182</v>
      </c>
      <c r="G74" s="108">
        <f t="shared" si="13"/>
        <v>2.493150684931507</v>
      </c>
      <c r="H74" s="8">
        <f t="shared" si="14"/>
        <v>625.54790915645287</v>
      </c>
      <c r="I74" s="43">
        <f t="shared" si="15"/>
        <v>719.67287671232873</v>
      </c>
      <c r="J74" s="9"/>
      <c r="K74" s="7"/>
      <c r="L74" s="8"/>
      <c r="M74" s="9">
        <f t="shared" si="6"/>
        <v>625.54790915645287</v>
      </c>
      <c r="N74" s="21"/>
    </row>
    <row r="75" spans="1:14" ht="28.5" customHeight="1" x14ac:dyDescent="0.25">
      <c r="A75" s="47">
        <v>35</v>
      </c>
      <c r="B75" s="10" t="s">
        <v>168</v>
      </c>
      <c r="C75" s="10" t="s">
        <v>163</v>
      </c>
      <c r="D75" s="8">
        <v>2593.0500000000002</v>
      </c>
      <c r="E75" s="9">
        <f t="shared" si="11"/>
        <v>170.59539473684214</v>
      </c>
      <c r="F75" s="6">
        <f t="shared" si="12"/>
        <v>182</v>
      </c>
      <c r="G75" s="108">
        <f t="shared" si="13"/>
        <v>2.493150684931507</v>
      </c>
      <c r="H75" s="8">
        <f t="shared" si="14"/>
        <v>425.32002523431879</v>
      </c>
      <c r="I75" s="43">
        <f t="shared" si="15"/>
        <v>719.67287671232873</v>
      </c>
      <c r="J75" s="9"/>
      <c r="K75" s="7"/>
      <c r="L75" s="8"/>
      <c r="M75" s="9">
        <f t="shared" ref="M75:M85" si="16">H75-L75</f>
        <v>425.32002523431879</v>
      </c>
      <c r="N75" s="21"/>
    </row>
    <row r="76" spans="1:14" ht="28.5" customHeight="1" x14ac:dyDescent="0.25">
      <c r="A76" s="47">
        <v>36</v>
      </c>
      <c r="B76" s="10" t="s">
        <v>169</v>
      </c>
      <c r="C76" s="10" t="s">
        <v>163</v>
      </c>
      <c r="D76" s="8">
        <v>3813.78</v>
      </c>
      <c r="E76" s="9">
        <f t="shared" si="11"/>
        <v>250.90657894736844</v>
      </c>
      <c r="F76" s="6">
        <f t="shared" si="12"/>
        <v>182</v>
      </c>
      <c r="G76" s="108">
        <f t="shared" si="13"/>
        <v>2.493150684931507</v>
      </c>
      <c r="H76" s="8">
        <f t="shared" si="14"/>
        <v>625.54790915645287</v>
      </c>
      <c r="I76" s="43">
        <f t="shared" si="15"/>
        <v>719.67287671232873</v>
      </c>
      <c r="J76" s="9"/>
      <c r="K76" s="7"/>
      <c r="L76" s="8"/>
      <c r="M76" s="9">
        <f t="shared" si="16"/>
        <v>625.54790915645287</v>
      </c>
      <c r="N76" s="21"/>
    </row>
    <row r="77" spans="1:14" ht="28.5" customHeight="1" thickBot="1" x14ac:dyDescent="0.3">
      <c r="A77" s="51">
        <v>37</v>
      </c>
      <c r="B77" s="27" t="s">
        <v>170</v>
      </c>
      <c r="C77" s="27" t="s">
        <v>163</v>
      </c>
      <c r="D77" s="25">
        <v>3396.25</v>
      </c>
      <c r="E77" s="26">
        <f t="shared" si="11"/>
        <v>223.4375</v>
      </c>
      <c r="F77" s="24">
        <f t="shared" si="12"/>
        <v>182</v>
      </c>
      <c r="G77" s="109">
        <f t="shared" si="13"/>
        <v>2.493150684931507</v>
      </c>
      <c r="H77" s="25">
        <f t="shared" si="14"/>
        <v>557.06335616438355</v>
      </c>
      <c r="I77" s="73">
        <f t="shared" si="15"/>
        <v>719.67287671232873</v>
      </c>
      <c r="J77" s="26"/>
      <c r="K77" s="23"/>
      <c r="L77" s="25"/>
      <c r="M77" s="26">
        <f t="shared" si="16"/>
        <v>557.06335616438355</v>
      </c>
      <c r="N77" s="31"/>
    </row>
    <row r="78" spans="1:14" ht="28.5" customHeight="1" x14ac:dyDescent="0.25">
      <c r="A78" s="74">
        <v>38</v>
      </c>
      <c r="B78" s="55" t="s">
        <v>171</v>
      </c>
      <c r="C78" s="55" t="s">
        <v>172</v>
      </c>
      <c r="D78" s="76">
        <v>2593.0500000000002</v>
      </c>
      <c r="E78" s="77">
        <f t="shared" si="11"/>
        <v>170.59539473684214</v>
      </c>
      <c r="F78" s="110">
        <f t="shared" si="12"/>
        <v>182</v>
      </c>
      <c r="G78" s="111">
        <f t="shared" si="13"/>
        <v>2.493150684931507</v>
      </c>
      <c r="H78" s="76">
        <f t="shared" si="14"/>
        <v>425.32002523431879</v>
      </c>
      <c r="I78" s="79">
        <f t="shared" si="15"/>
        <v>719.67287671232873</v>
      </c>
      <c r="J78" s="77"/>
      <c r="K78" s="78"/>
      <c r="L78" s="76"/>
      <c r="M78" s="77">
        <f t="shared" si="16"/>
        <v>425.32002523431879</v>
      </c>
      <c r="N78" s="61"/>
    </row>
    <row r="79" spans="1:14" ht="28.5" customHeight="1" x14ac:dyDescent="0.25">
      <c r="A79" s="112">
        <v>39</v>
      </c>
      <c r="B79" s="113" t="s">
        <v>173</v>
      </c>
      <c r="C79" s="113" t="s">
        <v>174</v>
      </c>
      <c r="D79" s="114">
        <v>4355</v>
      </c>
      <c r="E79" s="115">
        <f t="shared" si="11"/>
        <v>286.51315789473688</v>
      </c>
      <c r="F79" s="116">
        <f t="shared" si="12"/>
        <v>182</v>
      </c>
      <c r="G79" s="117">
        <f t="shared" si="13"/>
        <v>2.493150684931507</v>
      </c>
      <c r="H79" s="114">
        <f t="shared" si="14"/>
        <v>714.32047584715224</v>
      </c>
      <c r="I79" s="118">
        <f t="shared" si="15"/>
        <v>719.67287671232873</v>
      </c>
      <c r="J79" s="115"/>
      <c r="K79" s="119"/>
      <c r="L79" s="114"/>
      <c r="M79" s="115">
        <f t="shared" si="16"/>
        <v>714.32047584715224</v>
      </c>
      <c r="N79" s="120"/>
    </row>
    <row r="80" spans="1:14" ht="28.5" customHeight="1" x14ac:dyDescent="0.25">
      <c r="A80" s="47">
        <v>40</v>
      </c>
      <c r="B80" s="10" t="s">
        <v>175</v>
      </c>
      <c r="C80" s="10" t="s">
        <v>174</v>
      </c>
      <c r="D80" s="8">
        <v>3775.64</v>
      </c>
      <c r="E80" s="9">
        <f t="shared" si="11"/>
        <v>248.39736842105265</v>
      </c>
      <c r="F80" s="6">
        <f t="shared" si="12"/>
        <v>182</v>
      </c>
      <c r="G80" s="108">
        <f t="shared" si="13"/>
        <v>2.493150684931507</v>
      </c>
      <c r="H80" s="8">
        <f t="shared" si="14"/>
        <v>619.29206921413129</v>
      </c>
      <c r="I80" s="43">
        <f t="shared" si="15"/>
        <v>719.67287671232873</v>
      </c>
      <c r="J80" s="9"/>
      <c r="K80" s="7"/>
      <c r="L80" s="8"/>
      <c r="M80" s="9">
        <f t="shared" si="16"/>
        <v>619.29206921413129</v>
      </c>
      <c r="N80" s="21"/>
    </row>
    <row r="81" spans="1:14" ht="28.5" customHeight="1" x14ac:dyDescent="0.25">
      <c r="A81" s="47">
        <v>41</v>
      </c>
      <c r="B81" s="10" t="s">
        <v>176</v>
      </c>
      <c r="C81" s="41" t="s">
        <v>177</v>
      </c>
      <c r="D81" s="8">
        <v>4907.08</v>
      </c>
      <c r="E81" s="9">
        <f t="shared" si="11"/>
        <v>322.83421052631581</v>
      </c>
      <c r="F81" s="6">
        <f t="shared" si="12"/>
        <v>182</v>
      </c>
      <c r="G81" s="108">
        <f t="shared" si="13"/>
        <v>2.493150684931507</v>
      </c>
      <c r="H81" s="8">
        <f t="shared" si="14"/>
        <v>804.87433309300661</v>
      </c>
      <c r="I81" s="43">
        <f t="shared" si="15"/>
        <v>719.67287671232873</v>
      </c>
      <c r="J81" s="9">
        <f t="shared" ref="J81" si="17">H81-I81</f>
        <v>85.201456380677882</v>
      </c>
      <c r="K81" s="7"/>
      <c r="L81" s="8">
        <v>13.63</v>
      </c>
      <c r="M81" s="9">
        <f t="shared" si="16"/>
        <v>791.24433309300662</v>
      </c>
      <c r="N81" s="21"/>
    </row>
    <row r="82" spans="1:14" ht="28.5" customHeight="1" x14ac:dyDescent="0.25">
      <c r="A82" s="47">
        <v>42</v>
      </c>
      <c r="B82" s="10" t="s">
        <v>178</v>
      </c>
      <c r="C82" s="10" t="s">
        <v>179</v>
      </c>
      <c r="D82" s="8">
        <v>4253.63</v>
      </c>
      <c r="E82" s="9">
        <f t="shared" si="11"/>
        <v>279.84407894736842</v>
      </c>
      <c r="F82" s="6">
        <f t="shared" si="12"/>
        <v>182</v>
      </c>
      <c r="G82" s="108">
        <f t="shared" si="13"/>
        <v>2.493150684931507</v>
      </c>
      <c r="H82" s="8">
        <f t="shared" si="14"/>
        <v>697.69345710165828</v>
      </c>
      <c r="I82" s="43">
        <f t="shared" si="15"/>
        <v>719.67287671232873</v>
      </c>
      <c r="J82" s="9"/>
      <c r="K82" s="7"/>
      <c r="L82" s="8"/>
      <c r="M82" s="9">
        <f t="shared" si="16"/>
        <v>697.69345710165828</v>
      </c>
      <c r="N82" s="21"/>
    </row>
    <row r="83" spans="1:14" ht="28.5" customHeight="1" x14ac:dyDescent="0.25">
      <c r="A83" s="47">
        <v>43</v>
      </c>
      <c r="B83" s="10" t="s">
        <v>180</v>
      </c>
      <c r="C83" s="10" t="s">
        <v>181</v>
      </c>
      <c r="D83" s="8">
        <v>3559.74</v>
      </c>
      <c r="E83" s="9">
        <f t="shared" si="11"/>
        <v>234.19342105263158</v>
      </c>
      <c r="F83" s="6">
        <f t="shared" si="12"/>
        <v>182</v>
      </c>
      <c r="G83" s="108">
        <f t="shared" si="13"/>
        <v>2.493150684931507</v>
      </c>
      <c r="H83" s="8">
        <f t="shared" si="14"/>
        <v>583.87948810382125</v>
      </c>
      <c r="I83" s="43">
        <f t="shared" si="15"/>
        <v>719.67287671232873</v>
      </c>
      <c r="J83" s="9"/>
      <c r="K83" s="7"/>
      <c r="L83" s="8"/>
      <c r="M83" s="9">
        <f t="shared" si="16"/>
        <v>583.87948810382125</v>
      </c>
      <c r="N83" s="21"/>
    </row>
    <row r="84" spans="1:14" ht="29.25" customHeight="1" x14ac:dyDescent="0.25">
      <c r="A84" s="47">
        <v>44</v>
      </c>
      <c r="B84" s="10" t="s">
        <v>182</v>
      </c>
      <c r="C84" s="10" t="s">
        <v>183</v>
      </c>
      <c r="D84" s="8">
        <v>4245.78</v>
      </c>
      <c r="E84" s="9">
        <f t="shared" si="11"/>
        <v>279.32763157894738</v>
      </c>
      <c r="F84" s="6">
        <f t="shared" si="12"/>
        <v>182</v>
      </c>
      <c r="G84" s="108">
        <f t="shared" si="13"/>
        <v>2.493150684931507</v>
      </c>
      <c r="H84" s="8">
        <f t="shared" si="14"/>
        <v>696.40587599134835</v>
      </c>
      <c r="I84" s="43">
        <f t="shared" si="15"/>
        <v>719.67287671232873</v>
      </c>
      <c r="J84" s="9"/>
      <c r="K84" s="7"/>
      <c r="L84" s="8"/>
      <c r="M84" s="9">
        <f t="shared" si="16"/>
        <v>696.40587599134835</v>
      </c>
      <c r="N84" s="21"/>
    </row>
    <row r="85" spans="1:14" ht="29.25" customHeight="1" thickBot="1" x14ac:dyDescent="0.3">
      <c r="A85" s="51">
        <v>45</v>
      </c>
      <c r="B85" s="27" t="s">
        <v>184</v>
      </c>
      <c r="C85" s="80" t="s">
        <v>185</v>
      </c>
      <c r="D85" s="25">
        <v>2593.0500000000002</v>
      </c>
      <c r="E85" s="26">
        <f t="shared" si="11"/>
        <v>170.59539473684214</v>
      </c>
      <c r="F85" s="24">
        <f t="shared" si="12"/>
        <v>182</v>
      </c>
      <c r="G85" s="109">
        <f t="shared" si="13"/>
        <v>2.493150684931507</v>
      </c>
      <c r="H85" s="25">
        <f t="shared" si="14"/>
        <v>425.32002523431879</v>
      </c>
      <c r="I85" s="73">
        <f t="shared" si="15"/>
        <v>719.67287671232873</v>
      </c>
      <c r="J85" s="26"/>
      <c r="K85" s="23"/>
      <c r="L85" s="25"/>
      <c r="M85" s="26">
        <f t="shared" si="16"/>
        <v>425.32002523431879</v>
      </c>
      <c r="N85" s="31"/>
    </row>
    <row r="86" spans="1:14" ht="15.75" x14ac:dyDescent="0.25">
      <c r="A86" s="66"/>
      <c r="B86" s="153" t="s">
        <v>277</v>
      </c>
      <c r="C86" s="153"/>
      <c r="D86" s="5">
        <f>SUM(D8:D85)</f>
        <v>318254.1700000001</v>
      </c>
      <c r="E86" s="66"/>
      <c r="F86" s="66"/>
      <c r="G86" s="66"/>
      <c r="H86" s="66"/>
      <c r="I86" s="66"/>
      <c r="J86" s="66"/>
      <c r="K86" s="66"/>
      <c r="L86" s="67">
        <f>SUM(L8:L85)</f>
        <v>1369.5324541456378</v>
      </c>
      <c r="M86" s="5">
        <f>SUM(M8:M85)</f>
        <v>50831.493987815425</v>
      </c>
    </row>
    <row r="96" spans="1:14" x14ac:dyDescent="0.25">
      <c r="B96" s="37" t="s">
        <v>265</v>
      </c>
      <c r="E96" s="134" t="s">
        <v>267</v>
      </c>
      <c r="F96" s="134"/>
      <c r="G96" s="134"/>
      <c r="M96" s="134" t="s">
        <v>269</v>
      </c>
      <c r="N96" s="134"/>
    </row>
    <row r="97" spans="2:14" x14ac:dyDescent="0.25">
      <c r="B97" s="4" t="s">
        <v>266</v>
      </c>
      <c r="E97" s="133" t="s">
        <v>268</v>
      </c>
      <c r="F97" s="133"/>
      <c r="G97" s="133"/>
      <c r="M97" s="133" t="s">
        <v>270</v>
      </c>
      <c r="N97" s="133"/>
    </row>
  </sheetData>
  <mergeCells count="16">
    <mergeCell ref="E96:G96"/>
    <mergeCell ref="E97:G97"/>
    <mergeCell ref="M96:N96"/>
    <mergeCell ref="M97:N97"/>
    <mergeCell ref="B86:C86"/>
    <mergeCell ref="A6:N6"/>
    <mergeCell ref="A1:B5"/>
    <mergeCell ref="C1:N2"/>
    <mergeCell ref="C3:N4"/>
    <mergeCell ref="C5:N5"/>
    <mergeCell ref="A11:N11"/>
    <mergeCell ref="A12:N12"/>
    <mergeCell ref="A20:N20"/>
    <mergeCell ref="A19:N19"/>
    <mergeCell ref="A40:N40"/>
    <mergeCell ref="A39:N39"/>
  </mergeCells>
  <pageMargins left="0.7" right="0.7" top="0.75" bottom="0.75" header="0.3" footer="0.3"/>
  <pageSetup paperSize="14" scale="75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00"/>
  <sheetViews>
    <sheetView topLeftCell="G1" workbookViewId="0">
      <selection activeCell="Q100" sqref="Q100"/>
    </sheetView>
  </sheetViews>
  <sheetFormatPr baseColWidth="10" defaultRowHeight="15" x14ac:dyDescent="0.25"/>
  <cols>
    <col min="1" max="1" width="25.85546875" customWidth="1"/>
    <col min="4" max="4" width="25.140625" customWidth="1"/>
    <col min="7" max="7" width="24.42578125" customWidth="1"/>
    <col min="9" max="9" width="11.42578125" customWidth="1"/>
    <col min="10" max="10" width="25.140625" customWidth="1"/>
    <col min="13" max="13" width="27.85546875" customWidth="1"/>
    <col min="16" max="16" width="24.7109375" customWidth="1"/>
  </cols>
  <sheetData>
    <row r="1" spans="1:17" ht="18.75" x14ac:dyDescent="0.3">
      <c r="A1" s="137" t="s">
        <v>79</v>
      </c>
      <c r="B1" s="138"/>
      <c r="C1" s="2"/>
      <c r="D1" s="138"/>
      <c r="E1" s="138"/>
      <c r="G1" s="137" t="s">
        <v>81</v>
      </c>
      <c r="H1" s="138"/>
      <c r="I1" s="2"/>
      <c r="J1" s="138"/>
      <c r="K1" s="138"/>
      <c r="M1" s="137" t="s">
        <v>238</v>
      </c>
      <c r="N1" s="138"/>
      <c r="O1" s="2"/>
      <c r="P1" s="138"/>
      <c r="Q1" s="138"/>
    </row>
    <row r="2" spans="1:17" x14ac:dyDescent="0.25">
      <c r="A2" s="2"/>
      <c r="B2" s="2"/>
      <c r="C2" s="2"/>
      <c r="D2" s="2"/>
      <c r="E2" s="2"/>
      <c r="G2" s="2"/>
      <c r="H2" s="2"/>
      <c r="I2" s="2"/>
      <c r="J2" s="2"/>
      <c r="K2" s="2"/>
      <c r="M2" s="2"/>
      <c r="N2" s="2"/>
      <c r="O2" s="2"/>
      <c r="P2" s="2"/>
      <c r="Q2" s="2"/>
    </row>
    <row r="3" spans="1:17" x14ac:dyDescent="0.25">
      <c r="A3" s="2"/>
      <c r="B3" s="2"/>
      <c r="C3" s="2"/>
      <c r="D3" s="2" t="s">
        <v>222</v>
      </c>
      <c r="E3" s="2">
        <f>B5</f>
        <v>14722.7</v>
      </c>
      <c r="G3" s="2"/>
      <c r="H3" s="2"/>
      <c r="I3" s="2"/>
      <c r="J3" s="2" t="s">
        <v>222</v>
      </c>
      <c r="K3" s="2">
        <f>H5</f>
        <v>14722.7</v>
      </c>
      <c r="M3" s="2"/>
      <c r="N3" s="2"/>
      <c r="O3" s="2"/>
      <c r="P3" s="2" t="s">
        <v>222</v>
      </c>
      <c r="Q3" s="2">
        <f>N5</f>
        <v>12222.36</v>
      </c>
    </row>
    <row r="4" spans="1:17" x14ac:dyDescent="0.25">
      <c r="A4" s="2"/>
      <c r="B4" s="2"/>
      <c r="C4" s="2"/>
      <c r="D4" s="2" t="s">
        <v>223</v>
      </c>
      <c r="E4" s="2">
        <v>487.75835976928636</v>
      </c>
      <c r="G4" s="2"/>
      <c r="H4" s="2"/>
      <c r="I4" s="2"/>
      <c r="J4" s="2" t="s">
        <v>223</v>
      </c>
      <c r="K4" s="2">
        <v>487.75835976928636</v>
      </c>
      <c r="M4" s="2"/>
      <c r="N4" s="2"/>
      <c r="O4" s="2"/>
      <c r="P4" s="2" t="s">
        <v>223</v>
      </c>
      <c r="Q4" s="2">
        <v>282.7</v>
      </c>
    </row>
    <row r="5" spans="1:17" x14ac:dyDescent="0.25">
      <c r="A5" s="2" t="s">
        <v>222</v>
      </c>
      <c r="B5" s="2">
        <f>7361.35*2</f>
        <v>14722.7</v>
      </c>
      <c r="C5" s="2"/>
      <c r="D5" s="2" t="s">
        <v>224</v>
      </c>
      <c r="E5" s="2">
        <f>E3+E4</f>
        <v>15210.458359769287</v>
      </c>
      <c r="G5" s="2" t="s">
        <v>222</v>
      </c>
      <c r="H5" s="2">
        <f>7361.35*2</f>
        <v>14722.7</v>
      </c>
      <c r="I5" s="2"/>
      <c r="J5" s="2" t="s">
        <v>224</v>
      </c>
      <c r="K5" s="2">
        <f>K3+K4</f>
        <v>15210.458359769287</v>
      </c>
      <c r="M5" s="2" t="s">
        <v>222</v>
      </c>
      <c r="N5" s="2">
        <f>6111.18*2</f>
        <v>12222.36</v>
      </c>
      <c r="O5" s="2"/>
      <c r="P5" s="2" t="s">
        <v>224</v>
      </c>
      <c r="Q5" s="2">
        <f>Q3+Q4</f>
        <v>12505.060000000001</v>
      </c>
    </row>
    <row r="6" spans="1:17" x14ac:dyDescent="0.25">
      <c r="A6" s="2" t="s">
        <v>225</v>
      </c>
      <c r="B6" s="2">
        <v>13381.48</v>
      </c>
      <c r="C6" s="2"/>
      <c r="D6" s="2" t="s">
        <v>225</v>
      </c>
      <c r="E6" s="2">
        <v>13381.48</v>
      </c>
      <c r="G6" s="2" t="s">
        <v>225</v>
      </c>
      <c r="H6" s="2">
        <v>13381.48</v>
      </c>
      <c r="I6" s="2"/>
      <c r="J6" s="2" t="s">
        <v>225</v>
      </c>
      <c r="K6" s="2">
        <v>13381.48</v>
      </c>
      <c r="M6" s="2" t="s">
        <v>225</v>
      </c>
      <c r="N6" s="2">
        <v>11176.63</v>
      </c>
      <c r="O6" s="2"/>
      <c r="P6" s="2" t="s">
        <v>225</v>
      </c>
      <c r="Q6" s="2">
        <v>11176.63</v>
      </c>
    </row>
    <row r="7" spans="1:17" x14ac:dyDescent="0.25">
      <c r="A7" s="2" t="s">
        <v>226</v>
      </c>
      <c r="B7" s="2">
        <f>B5-B6</f>
        <v>1341.2200000000012</v>
      </c>
      <c r="C7" s="2"/>
      <c r="D7" s="2" t="s">
        <v>226</v>
      </c>
      <c r="E7" s="2">
        <f>(E5-E6)</f>
        <v>1828.9783597692876</v>
      </c>
      <c r="G7" s="2" t="s">
        <v>226</v>
      </c>
      <c r="H7" s="2">
        <f>H5-H6</f>
        <v>1341.2200000000012</v>
      </c>
      <c r="I7" s="2"/>
      <c r="J7" s="2" t="s">
        <v>226</v>
      </c>
      <c r="K7" s="2">
        <f>(K5-K6)</f>
        <v>1828.9783597692876</v>
      </c>
      <c r="M7" s="2" t="s">
        <v>226</v>
      </c>
      <c r="N7" s="2">
        <f>N5-N6</f>
        <v>1045.7300000000014</v>
      </c>
      <c r="O7" s="2"/>
      <c r="P7" s="2" t="s">
        <v>226</v>
      </c>
      <c r="Q7" s="2">
        <f>(Q5-Q6)</f>
        <v>1328.4300000000021</v>
      </c>
    </row>
    <row r="8" spans="1:17" x14ac:dyDescent="0.25">
      <c r="A8" s="2" t="s">
        <v>227</v>
      </c>
      <c r="B8" s="3">
        <v>0.21360000000000001</v>
      </c>
      <c r="C8" s="2"/>
      <c r="D8" s="2" t="s">
        <v>227</v>
      </c>
      <c r="E8" s="3">
        <v>0.21360000000000001</v>
      </c>
      <c r="G8" s="2" t="s">
        <v>227</v>
      </c>
      <c r="H8" s="3">
        <v>0.21360000000000001</v>
      </c>
      <c r="I8" s="2"/>
      <c r="J8" s="2" t="s">
        <v>227</v>
      </c>
      <c r="K8" s="3">
        <v>0.21360000000000001</v>
      </c>
      <c r="M8" s="2" t="s">
        <v>227</v>
      </c>
      <c r="N8" s="3">
        <v>0.1792</v>
      </c>
      <c r="O8" s="2"/>
      <c r="P8" s="2" t="s">
        <v>227</v>
      </c>
      <c r="Q8" s="3">
        <v>0.1792</v>
      </c>
    </row>
    <row r="9" spans="1:17" x14ac:dyDescent="0.25">
      <c r="A9" s="2" t="s">
        <v>228</v>
      </c>
      <c r="B9" s="2">
        <f>B7*B8</f>
        <v>286.48459200000025</v>
      </c>
      <c r="C9" s="2"/>
      <c r="D9" s="2" t="s">
        <v>228</v>
      </c>
      <c r="E9" s="2">
        <f>(E7*E8)</f>
        <v>390.66977764671987</v>
      </c>
      <c r="G9" s="2" t="s">
        <v>228</v>
      </c>
      <c r="H9" s="2">
        <f>H7*H8</f>
        <v>286.48459200000025</v>
      </c>
      <c r="I9" s="2"/>
      <c r="J9" s="2" t="s">
        <v>228</v>
      </c>
      <c r="K9" s="2">
        <f>(K7*K8)</f>
        <v>390.66977764671987</v>
      </c>
      <c r="M9" s="2" t="s">
        <v>228</v>
      </c>
      <c r="N9" s="2">
        <f>N7*N8</f>
        <v>187.39481600000025</v>
      </c>
      <c r="O9" s="2"/>
      <c r="P9" s="2" t="s">
        <v>228</v>
      </c>
      <c r="Q9" s="2">
        <f>(Q7*Q8)</f>
        <v>238.05465600000036</v>
      </c>
    </row>
    <row r="10" spans="1:17" x14ac:dyDescent="0.25">
      <c r="A10" s="2" t="s">
        <v>229</v>
      </c>
      <c r="B10" s="2">
        <v>1417.12</v>
      </c>
      <c r="C10" s="2"/>
      <c r="D10" s="2" t="s">
        <v>229</v>
      </c>
      <c r="E10" s="2">
        <v>1417.12</v>
      </c>
      <c r="G10" s="2" t="s">
        <v>229</v>
      </c>
      <c r="H10" s="2">
        <v>1417.12</v>
      </c>
      <c r="I10" s="2"/>
      <c r="J10" s="2" t="s">
        <v>229</v>
      </c>
      <c r="K10" s="2">
        <v>1417.12</v>
      </c>
      <c r="M10" s="2" t="s">
        <v>229</v>
      </c>
      <c r="N10" s="2">
        <v>1022.01</v>
      </c>
      <c r="O10" s="2"/>
      <c r="P10" s="2" t="s">
        <v>229</v>
      </c>
      <c r="Q10" s="2">
        <v>1022.01</v>
      </c>
    </row>
    <row r="11" spans="1:17" x14ac:dyDescent="0.25">
      <c r="A11" s="2" t="s">
        <v>230</v>
      </c>
      <c r="B11" s="2">
        <f>B9+B10</f>
        <v>1703.6045920000001</v>
      </c>
      <c r="C11" s="2"/>
      <c r="D11" s="2" t="s">
        <v>230</v>
      </c>
      <c r="E11" s="2">
        <f>(E9+E10)</f>
        <v>1807.7897776467198</v>
      </c>
      <c r="G11" s="2" t="s">
        <v>230</v>
      </c>
      <c r="H11" s="2">
        <f>H9+H10</f>
        <v>1703.6045920000001</v>
      </c>
      <c r="I11" s="2"/>
      <c r="J11" s="2" t="s">
        <v>230</v>
      </c>
      <c r="K11" s="2">
        <f>(K9+K10)</f>
        <v>1807.7897776467198</v>
      </c>
      <c r="M11" s="2" t="s">
        <v>230</v>
      </c>
      <c r="N11" s="2">
        <f>N9+N10</f>
        <v>1209.4048160000002</v>
      </c>
      <c r="O11" s="2"/>
      <c r="P11" s="2" t="s">
        <v>230</v>
      </c>
      <c r="Q11" s="2">
        <f>(Q9+Q10)</f>
        <v>1260.0646560000005</v>
      </c>
    </row>
    <row r="12" spans="1:17" x14ac:dyDescent="0.25">
      <c r="A12" s="2" t="s">
        <v>231</v>
      </c>
      <c r="B12" s="2"/>
      <c r="C12" s="2"/>
      <c r="D12" s="2" t="s">
        <v>231</v>
      </c>
      <c r="E12" s="2"/>
      <c r="G12" s="2" t="s">
        <v>231</v>
      </c>
      <c r="H12" s="2"/>
      <c r="I12" s="2"/>
      <c r="J12" s="2" t="s">
        <v>231</v>
      </c>
      <c r="K12" s="2"/>
      <c r="M12" s="2" t="s">
        <v>231</v>
      </c>
      <c r="N12" s="2"/>
      <c r="O12" s="2"/>
      <c r="P12" s="2" t="s">
        <v>231</v>
      </c>
      <c r="Q12" s="2"/>
    </row>
    <row r="13" spans="1:17" x14ac:dyDescent="0.25">
      <c r="A13" s="2" t="s">
        <v>232</v>
      </c>
      <c r="B13" s="2">
        <f>(B11-B12)</f>
        <v>1703.6045920000001</v>
      </c>
      <c r="C13" s="2"/>
      <c r="D13" s="2" t="s">
        <v>232</v>
      </c>
      <c r="E13" s="2">
        <f>(E11-E12)</f>
        <v>1807.7897776467198</v>
      </c>
      <c r="G13" s="2" t="s">
        <v>232</v>
      </c>
      <c r="H13" s="2">
        <f>(H11-H12)</f>
        <v>1703.6045920000001</v>
      </c>
      <c r="I13" s="2"/>
      <c r="J13" s="2" t="s">
        <v>232</v>
      </c>
      <c r="K13" s="2">
        <f>(K11-K12)</f>
        <v>1807.7897776467198</v>
      </c>
      <c r="M13" s="2" t="s">
        <v>232</v>
      </c>
      <c r="N13" s="2">
        <f>(N11-N12)</f>
        <v>1209.4048160000002</v>
      </c>
      <c r="O13" s="2"/>
      <c r="P13" s="2" t="s">
        <v>232</v>
      </c>
      <c r="Q13" s="2">
        <f>(Q11-Q12)</f>
        <v>1260.0646560000005</v>
      </c>
    </row>
    <row r="14" spans="1:17" x14ac:dyDescent="0.25">
      <c r="A14" s="2"/>
      <c r="B14" s="2"/>
      <c r="C14" s="2"/>
      <c r="D14" s="2"/>
      <c r="E14" s="2"/>
      <c r="G14" s="2"/>
      <c r="H14" s="2"/>
      <c r="I14" s="2"/>
      <c r="J14" s="2"/>
      <c r="K14" s="2"/>
      <c r="M14" s="2"/>
      <c r="N14" s="2"/>
      <c r="O14" s="2"/>
      <c r="P14" s="2"/>
      <c r="Q14" s="2"/>
    </row>
    <row r="15" spans="1:17" x14ac:dyDescent="0.25">
      <c r="A15" s="2"/>
      <c r="B15" s="2"/>
      <c r="C15" s="2"/>
      <c r="D15" s="2" t="s">
        <v>233</v>
      </c>
      <c r="E15" s="2">
        <f>E13-B13</f>
        <v>104.18518564671967</v>
      </c>
      <c r="G15" s="2"/>
      <c r="H15" s="2"/>
      <c r="I15" s="2"/>
      <c r="J15" s="2" t="s">
        <v>233</v>
      </c>
      <c r="K15" s="2">
        <f>K13-H13</f>
        <v>104.18518564671967</v>
      </c>
      <c r="M15" s="2"/>
      <c r="N15" s="2"/>
      <c r="O15" s="2"/>
      <c r="P15" s="2" t="s">
        <v>233</v>
      </c>
      <c r="Q15" s="2">
        <f>Q13-N13</f>
        <v>50.659840000000258</v>
      </c>
    </row>
    <row r="16" spans="1:17" x14ac:dyDescent="0.25">
      <c r="M16" s="2"/>
      <c r="N16" s="2"/>
      <c r="O16" s="2"/>
      <c r="P16" s="2"/>
      <c r="Q16" s="2"/>
    </row>
    <row r="18" spans="1:17" ht="18.75" x14ac:dyDescent="0.3">
      <c r="A18" s="137" t="s">
        <v>87</v>
      </c>
      <c r="B18" s="138"/>
      <c r="C18" s="2"/>
      <c r="D18" s="138"/>
      <c r="E18" s="138"/>
      <c r="G18" s="137" t="s">
        <v>89</v>
      </c>
      <c r="H18" s="138"/>
      <c r="I18" s="2"/>
      <c r="J18" s="138"/>
      <c r="K18" s="138"/>
      <c r="M18" s="137" t="s">
        <v>90</v>
      </c>
      <c r="N18" s="138"/>
      <c r="O18" s="2"/>
      <c r="P18" s="138"/>
      <c r="Q18" s="138"/>
    </row>
    <row r="19" spans="1:17" x14ac:dyDescent="0.25">
      <c r="A19" s="2"/>
      <c r="B19" s="2"/>
      <c r="C19" s="2"/>
      <c r="D19" s="2"/>
      <c r="E19" s="2"/>
      <c r="G19" s="2"/>
      <c r="H19" s="2"/>
      <c r="I19" s="2"/>
      <c r="J19" s="2"/>
      <c r="K19" s="2"/>
      <c r="M19" s="2"/>
      <c r="N19" s="2"/>
      <c r="O19" s="2"/>
      <c r="P19" s="2"/>
      <c r="Q19" s="2"/>
    </row>
    <row r="20" spans="1:17" x14ac:dyDescent="0.25">
      <c r="A20" s="2"/>
      <c r="B20" s="2"/>
      <c r="C20" s="2"/>
      <c r="D20" s="2" t="s">
        <v>222</v>
      </c>
      <c r="E20" s="2">
        <f>B22</f>
        <v>15142</v>
      </c>
      <c r="G20" s="2"/>
      <c r="H20" s="2"/>
      <c r="I20" s="2"/>
      <c r="J20" s="2" t="s">
        <v>222</v>
      </c>
      <c r="K20" s="2">
        <f>H22</f>
        <v>15142</v>
      </c>
      <c r="M20" s="2"/>
      <c r="N20" s="2"/>
      <c r="O20" s="2"/>
      <c r="P20" s="2" t="s">
        <v>222</v>
      </c>
      <c r="Q20" s="2">
        <f>N22</f>
        <v>11492</v>
      </c>
    </row>
    <row r="21" spans="1:17" x14ac:dyDescent="0.25">
      <c r="A21" s="2"/>
      <c r="B21" s="2"/>
      <c r="C21" s="2"/>
      <c r="D21" s="2" t="s">
        <v>223</v>
      </c>
      <c r="E21" s="2">
        <v>522.14579668348972</v>
      </c>
      <c r="G21" s="2"/>
      <c r="H21" s="2"/>
      <c r="I21" s="2"/>
      <c r="J21" s="2" t="s">
        <v>223</v>
      </c>
      <c r="K21" s="2">
        <v>522.14579668348972</v>
      </c>
      <c r="M21" s="2"/>
      <c r="N21" s="2"/>
      <c r="O21" s="2"/>
      <c r="P21" s="2" t="s">
        <v>223</v>
      </c>
      <c r="Q21" s="2">
        <v>222.8036914203318</v>
      </c>
    </row>
    <row r="22" spans="1:17" x14ac:dyDescent="0.25">
      <c r="A22" s="2" t="s">
        <v>222</v>
      </c>
      <c r="B22" s="2">
        <f>7571*2</f>
        <v>15142</v>
      </c>
      <c r="C22" s="2"/>
      <c r="D22" s="2" t="s">
        <v>224</v>
      </c>
      <c r="E22" s="2">
        <f>E20+E21</f>
        <v>15664.14579668349</v>
      </c>
      <c r="G22" s="2" t="s">
        <v>222</v>
      </c>
      <c r="H22" s="2">
        <f>7571*2</f>
        <v>15142</v>
      </c>
      <c r="I22" s="2"/>
      <c r="J22" s="2" t="s">
        <v>224</v>
      </c>
      <c r="K22" s="2">
        <f>K20+K21</f>
        <v>15664.14579668349</v>
      </c>
      <c r="M22" s="2" t="s">
        <v>222</v>
      </c>
      <c r="N22" s="2">
        <f>5746*2</f>
        <v>11492</v>
      </c>
      <c r="O22" s="2"/>
      <c r="P22" s="2" t="s">
        <v>224</v>
      </c>
      <c r="Q22" s="2">
        <f>Q20+Q21</f>
        <v>11714.803691420331</v>
      </c>
    </row>
    <row r="23" spans="1:17" x14ac:dyDescent="0.25">
      <c r="A23" s="2" t="s">
        <v>225</v>
      </c>
      <c r="B23" s="2">
        <v>13381.48</v>
      </c>
      <c r="C23" s="2"/>
      <c r="D23" s="2" t="s">
        <v>225</v>
      </c>
      <c r="E23" s="2">
        <v>13381.48</v>
      </c>
      <c r="G23" s="2" t="s">
        <v>225</v>
      </c>
      <c r="H23" s="2">
        <v>13381.48</v>
      </c>
      <c r="I23" s="2"/>
      <c r="J23" s="2" t="s">
        <v>225</v>
      </c>
      <c r="K23" s="2">
        <v>13381.48</v>
      </c>
      <c r="M23" s="2" t="s">
        <v>225</v>
      </c>
      <c r="N23" s="2">
        <v>11176.63</v>
      </c>
      <c r="O23" s="2"/>
      <c r="P23" s="2" t="s">
        <v>225</v>
      </c>
      <c r="Q23" s="2">
        <v>11176.63</v>
      </c>
    </row>
    <row r="24" spans="1:17" x14ac:dyDescent="0.25">
      <c r="A24" s="2" t="s">
        <v>226</v>
      </c>
      <c r="B24" s="2">
        <f>B22-B23</f>
        <v>1760.5200000000004</v>
      </c>
      <c r="C24" s="2"/>
      <c r="D24" s="2" t="s">
        <v>226</v>
      </c>
      <c r="E24" s="2">
        <f>(E22-E23)</f>
        <v>2282.66579668349</v>
      </c>
      <c r="G24" s="2" t="s">
        <v>226</v>
      </c>
      <c r="H24" s="2">
        <f>H22-H23</f>
        <v>1760.5200000000004</v>
      </c>
      <c r="I24" s="2"/>
      <c r="J24" s="2" t="s">
        <v>226</v>
      </c>
      <c r="K24" s="2">
        <f>(K22-K23)</f>
        <v>2282.66579668349</v>
      </c>
      <c r="M24" s="2" t="s">
        <v>226</v>
      </c>
      <c r="N24" s="2">
        <f>N22-N23</f>
        <v>315.3700000000008</v>
      </c>
      <c r="O24" s="2"/>
      <c r="P24" s="2" t="s">
        <v>226</v>
      </c>
      <c r="Q24" s="2">
        <f>(Q22-Q23)</f>
        <v>538.17369142033203</v>
      </c>
    </row>
    <row r="25" spans="1:17" x14ac:dyDescent="0.25">
      <c r="A25" s="2" t="s">
        <v>227</v>
      </c>
      <c r="B25" s="3">
        <v>0.21360000000000001</v>
      </c>
      <c r="C25" s="2"/>
      <c r="D25" s="2" t="s">
        <v>227</v>
      </c>
      <c r="E25" s="3">
        <v>0.21360000000000001</v>
      </c>
      <c r="G25" s="2" t="s">
        <v>227</v>
      </c>
      <c r="H25" s="3">
        <v>0.21360000000000001</v>
      </c>
      <c r="I25" s="2"/>
      <c r="J25" s="2" t="s">
        <v>227</v>
      </c>
      <c r="K25" s="3">
        <v>0.21360000000000001</v>
      </c>
      <c r="M25" s="2" t="s">
        <v>227</v>
      </c>
      <c r="N25" s="3">
        <v>0.1792</v>
      </c>
      <c r="O25" s="2"/>
      <c r="P25" s="2" t="s">
        <v>227</v>
      </c>
      <c r="Q25" s="3">
        <v>0.1792</v>
      </c>
    </row>
    <row r="26" spans="1:17" x14ac:dyDescent="0.25">
      <c r="A26" s="2" t="s">
        <v>228</v>
      </c>
      <c r="B26" s="2">
        <f>B24*B25</f>
        <v>376.04707200000013</v>
      </c>
      <c r="C26" s="2"/>
      <c r="D26" s="2" t="s">
        <v>228</v>
      </c>
      <c r="E26" s="2">
        <f>(E24*E25)</f>
        <v>487.57741417159349</v>
      </c>
      <c r="G26" s="2" t="s">
        <v>228</v>
      </c>
      <c r="H26" s="2">
        <f>H24*H25</f>
        <v>376.04707200000013</v>
      </c>
      <c r="I26" s="2"/>
      <c r="J26" s="2" t="s">
        <v>228</v>
      </c>
      <c r="K26" s="2">
        <f>(K24*K25)</f>
        <v>487.57741417159349</v>
      </c>
      <c r="M26" s="2" t="s">
        <v>228</v>
      </c>
      <c r="N26" s="2">
        <f>N24*N25</f>
        <v>56.514304000000145</v>
      </c>
      <c r="O26" s="2"/>
      <c r="P26" s="2" t="s">
        <v>228</v>
      </c>
      <c r="Q26" s="2">
        <f>(Q24*Q25)</f>
        <v>96.440725502523506</v>
      </c>
    </row>
    <row r="27" spans="1:17" x14ac:dyDescent="0.25">
      <c r="A27" s="2" t="s">
        <v>229</v>
      </c>
      <c r="B27" s="2">
        <v>1417.12</v>
      </c>
      <c r="C27" s="2"/>
      <c r="D27" s="2" t="s">
        <v>229</v>
      </c>
      <c r="E27" s="2">
        <v>1417.12</v>
      </c>
      <c r="G27" s="2" t="s">
        <v>229</v>
      </c>
      <c r="H27" s="2">
        <v>1417.12</v>
      </c>
      <c r="I27" s="2"/>
      <c r="J27" s="2" t="s">
        <v>229</v>
      </c>
      <c r="K27" s="2">
        <v>1417.12</v>
      </c>
      <c r="M27" s="2" t="s">
        <v>229</v>
      </c>
      <c r="N27" s="2">
        <v>1022.01</v>
      </c>
      <c r="O27" s="2"/>
      <c r="P27" s="2" t="s">
        <v>229</v>
      </c>
      <c r="Q27" s="2">
        <v>1022.01</v>
      </c>
    </row>
    <row r="28" spans="1:17" x14ac:dyDescent="0.25">
      <c r="A28" s="2" t="s">
        <v>230</v>
      </c>
      <c r="B28" s="2">
        <f>B26+B27</f>
        <v>1793.167072</v>
      </c>
      <c r="C28" s="2"/>
      <c r="D28" s="2" t="s">
        <v>230</v>
      </c>
      <c r="E28" s="2">
        <f>(E26+E27)</f>
        <v>1904.6974141715934</v>
      </c>
      <c r="G28" s="2" t="s">
        <v>230</v>
      </c>
      <c r="H28" s="2">
        <f>H26+H27</f>
        <v>1793.167072</v>
      </c>
      <c r="I28" s="2"/>
      <c r="J28" s="2" t="s">
        <v>230</v>
      </c>
      <c r="K28" s="2">
        <f>(K26+K27)</f>
        <v>1904.6974141715934</v>
      </c>
      <c r="M28" s="2" t="s">
        <v>230</v>
      </c>
      <c r="N28" s="2">
        <f>N26+N27</f>
        <v>1078.524304</v>
      </c>
      <c r="O28" s="2"/>
      <c r="P28" s="2" t="s">
        <v>230</v>
      </c>
      <c r="Q28" s="2">
        <f>(Q26+Q27)</f>
        <v>1118.4507255025235</v>
      </c>
    </row>
    <row r="29" spans="1:17" x14ac:dyDescent="0.25">
      <c r="A29" s="2" t="s">
        <v>231</v>
      </c>
      <c r="B29" s="2"/>
      <c r="C29" s="2"/>
      <c r="D29" s="2" t="s">
        <v>231</v>
      </c>
      <c r="E29" s="2"/>
      <c r="G29" s="2" t="s">
        <v>231</v>
      </c>
      <c r="H29" s="2"/>
      <c r="I29" s="2"/>
      <c r="J29" s="2" t="s">
        <v>231</v>
      </c>
      <c r="K29" s="2"/>
      <c r="M29" s="2" t="s">
        <v>231</v>
      </c>
      <c r="N29" s="2"/>
      <c r="O29" s="2"/>
      <c r="P29" s="2" t="s">
        <v>231</v>
      </c>
      <c r="Q29" s="2"/>
    </row>
    <row r="30" spans="1:17" x14ac:dyDescent="0.25">
      <c r="A30" s="2" t="s">
        <v>232</v>
      </c>
      <c r="B30" s="2">
        <f>(B28-B29)</f>
        <v>1793.167072</v>
      </c>
      <c r="C30" s="2"/>
      <c r="D30" s="2" t="s">
        <v>232</v>
      </c>
      <c r="E30" s="2">
        <f>(E28-E29)</f>
        <v>1904.6974141715934</v>
      </c>
      <c r="G30" s="2" t="s">
        <v>232</v>
      </c>
      <c r="H30" s="2">
        <f>(H28-H29)</f>
        <v>1793.167072</v>
      </c>
      <c r="I30" s="2"/>
      <c r="J30" s="2" t="s">
        <v>232</v>
      </c>
      <c r="K30" s="2">
        <f>(K28-K29)</f>
        <v>1904.6974141715934</v>
      </c>
      <c r="M30" s="2" t="s">
        <v>232</v>
      </c>
      <c r="N30" s="2">
        <f>(N28-N29)</f>
        <v>1078.524304</v>
      </c>
      <c r="O30" s="2"/>
      <c r="P30" s="2" t="s">
        <v>232</v>
      </c>
      <c r="Q30" s="2">
        <f>(Q28-Q29)</f>
        <v>1118.4507255025235</v>
      </c>
    </row>
    <row r="31" spans="1:17" x14ac:dyDescent="0.25">
      <c r="A31" s="2"/>
      <c r="B31" s="2"/>
      <c r="C31" s="2"/>
      <c r="D31" s="2"/>
      <c r="E31" s="2"/>
      <c r="G31" s="2"/>
      <c r="H31" s="2"/>
      <c r="I31" s="2"/>
      <c r="J31" s="2"/>
      <c r="K31" s="2"/>
      <c r="M31" s="2"/>
      <c r="N31" s="2"/>
      <c r="O31" s="2"/>
      <c r="P31" s="2"/>
      <c r="Q31" s="2"/>
    </row>
    <row r="32" spans="1:17" x14ac:dyDescent="0.25">
      <c r="A32" s="2"/>
      <c r="B32" s="2"/>
      <c r="C32" s="2"/>
      <c r="D32" s="2" t="s">
        <v>233</v>
      </c>
      <c r="E32" s="2">
        <f>E30-B30</f>
        <v>111.53034217159347</v>
      </c>
      <c r="G32" s="2"/>
      <c r="H32" s="2"/>
      <c r="I32" s="2"/>
      <c r="J32" s="2" t="s">
        <v>233</v>
      </c>
      <c r="K32" s="2">
        <f>K30-H30</f>
        <v>111.53034217159347</v>
      </c>
      <c r="M32" s="2"/>
      <c r="N32" s="2"/>
      <c r="O32" s="2"/>
      <c r="P32" s="2" t="s">
        <v>233</v>
      </c>
      <c r="Q32" s="2">
        <f>Q30-N30</f>
        <v>39.926421502523453</v>
      </c>
    </row>
    <row r="35" spans="1:17" ht="18.75" x14ac:dyDescent="0.3">
      <c r="A35" s="137" t="s">
        <v>91</v>
      </c>
      <c r="B35" s="138"/>
      <c r="C35" s="2"/>
      <c r="D35" s="138"/>
      <c r="E35" s="138"/>
      <c r="G35" s="137" t="s">
        <v>92</v>
      </c>
      <c r="H35" s="138"/>
      <c r="I35" s="2"/>
      <c r="J35" s="138"/>
      <c r="K35" s="138"/>
      <c r="M35" s="137" t="s">
        <v>93</v>
      </c>
      <c r="N35" s="138"/>
      <c r="O35" s="2"/>
      <c r="P35" s="138"/>
      <c r="Q35" s="138"/>
    </row>
    <row r="36" spans="1:17" x14ac:dyDescent="0.25">
      <c r="A36" s="2"/>
      <c r="B36" s="2"/>
      <c r="C36" s="2"/>
      <c r="D36" s="2"/>
      <c r="E36" s="2"/>
      <c r="G36" s="2"/>
      <c r="H36" s="2"/>
      <c r="I36" s="2"/>
      <c r="J36" s="2"/>
      <c r="K36" s="2"/>
      <c r="M36" s="2"/>
      <c r="N36" s="2"/>
      <c r="O36" s="2"/>
      <c r="P36" s="2"/>
      <c r="Q36" s="2"/>
    </row>
    <row r="37" spans="1:17" x14ac:dyDescent="0.25">
      <c r="A37" s="2"/>
      <c r="B37" s="2"/>
      <c r="C37" s="2"/>
      <c r="D37" s="2" t="s">
        <v>222</v>
      </c>
      <c r="E37" s="2">
        <f>B39</f>
        <v>14368</v>
      </c>
      <c r="G37" s="2"/>
      <c r="H37" s="2"/>
      <c r="I37" s="2"/>
      <c r="J37" s="2" t="s">
        <v>222</v>
      </c>
      <c r="K37" s="2">
        <f>H39</f>
        <v>15040.6</v>
      </c>
      <c r="M37" s="2"/>
      <c r="N37" s="2"/>
      <c r="O37" s="2"/>
      <c r="P37" s="2" t="s">
        <v>222</v>
      </c>
      <c r="Q37" s="2">
        <f>N39</f>
        <v>17265.919999999998</v>
      </c>
    </row>
    <row r="38" spans="1:17" x14ac:dyDescent="0.25">
      <c r="A38" s="2"/>
      <c r="B38" s="2"/>
      <c r="C38" s="2"/>
      <c r="D38" s="2" t="s">
        <v>223</v>
      </c>
      <c r="E38" s="2">
        <v>458.66886806056243</v>
      </c>
      <c r="G38" s="2"/>
      <c r="H38" s="2"/>
      <c r="I38" s="2"/>
      <c r="J38" s="2" t="s">
        <v>223</v>
      </c>
      <c r="K38" s="2">
        <v>513.82982696467218</v>
      </c>
      <c r="M38" s="2"/>
      <c r="N38" s="2"/>
      <c r="O38" s="2"/>
      <c r="P38" s="2" t="s">
        <v>223</v>
      </c>
      <c r="Q38" s="2">
        <v>696.33173756308577</v>
      </c>
    </row>
    <row r="39" spans="1:17" x14ac:dyDescent="0.25">
      <c r="A39" s="2" t="s">
        <v>222</v>
      </c>
      <c r="B39" s="2">
        <f>7184*2</f>
        <v>14368</v>
      </c>
      <c r="C39" s="2"/>
      <c r="D39" s="2" t="s">
        <v>224</v>
      </c>
      <c r="E39" s="2">
        <f>E37+E38</f>
        <v>14826.668868060562</v>
      </c>
      <c r="G39" s="2" t="s">
        <v>222</v>
      </c>
      <c r="H39" s="2">
        <f>7520.3*2</f>
        <v>15040.6</v>
      </c>
      <c r="I39" s="2"/>
      <c r="J39" s="2" t="s">
        <v>224</v>
      </c>
      <c r="K39" s="2">
        <f>K37+K38</f>
        <v>15554.429826964673</v>
      </c>
      <c r="M39" s="2" t="s">
        <v>222</v>
      </c>
      <c r="N39" s="2">
        <f>8632.96*2</f>
        <v>17265.919999999998</v>
      </c>
      <c r="O39" s="2"/>
      <c r="P39" s="2" t="s">
        <v>224</v>
      </c>
      <c r="Q39" s="2">
        <f>Q37+Q38</f>
        <v>17962.251737563085</v>
      </c>
    </row>
    <row r="40" spans="1:17" x14ac:dyDescent="0.25">
      <c r="A40" s="2" t="s">
        <v>225</v>
      </c>
      <c r="B40" s="2">
        <v>13381.48</v>
      </c>
      <c r="C40" s="2"/>
      <c r="D40" s="2" t="s">
        <v>225</v>
      </c>
      <c r="E40" s="2">
        <v>13381.48</v>
      </c>
      <c r="G40" s="2" t="s">
        <v>225</v>
      </c>
      <c r="H40" s="2">
        <v>13381.48</v>
      </c>
      <c r="I40" s="2"/>
      <c r="J40" s="2" t="s">
        <v>225</v>
      </c>
      <c r="K40" s="2">
        <v>13381.48</v>
      </c>
      <c r="M40" s="2" t="s">
        <v>225</v>
      </c>
      <c r="N40" s="2">
        <v>13381.48</v>
      </c>
      <c r="O40" s="2"/>
      <c r="P40" s="2" t="s">
        <v>225</v>
      </c>
      <c r="Q40" s="2">
        <v>13381.48</v>
      </c>
    </row>
    <row r="41" spans="1:17" x14ac:dyDescent="0.25">
      <c r="A41" s="2" t="s">
        <v>226</v>
      </c>
      <c r="B41" s="2">
        <f>B39-B40</f>
        <v>986.52000000000044</v>
      </c>
      <c r="C41" s="2"/>
      <c r="D41" s="2" t="s">
        <v>226</v>
      </c>
      <c r="E41" s="2">
        <f>(E39-E40)</f>
        <v>1445.1888680605625</v>
      </c>
      <c r="G41" s="2" t="s">
        <v>226</v>
      </c>
      <c r="H41" s="2">
        <f>H39-H40</f>
        <v>1659.1200000000008</v>
      </c>
      <c r="I41" s="2"/>
      <c r="J41" s="2" t="s">
        <v>226</v>
      </c>
      <c r="K41" s="2">
        <f>(K39-K40)</f>
        <v>2172.9498269646738</v>
      </c>
      <c r="M41" s="2" t="s">
        <v>226</v>
      </c>
      <c r="N41" s="2">
        <f>N39-N40</f>
        <v>3884.4399999999987</v>
      </c>
      <c r="O41" s="2"/>
      <c r="P41" s="2" t="s">
        <v>226</v>
      </c>
      <c r="Q41" s="2">
        <f>(Q39-Q40)</f>
        <v>4580.7717375630855</v>
      </c>
    </row>
    <row r="42" spans="1:17" x14ac:dyDescent="0.25">
      <c r="A42" s="2" t="s">
        <v>227</v>
      </c>
      <c r="B42" s="3">
        <v>0.21360000000000001</v>
      </c>
      <c r="C42" s="2"/>
      <c r="D42" s="2" t="s">
        <v>227</v>
      </c>
      <c r="E42" s="3">
        <v>0.21360000000000001</v>
      </c>
      <c r="G42" s="2" t="s">
        <v>227</v>
      </c>
      <c r="H42" s="3">
        <v>0.21360000000000001</v>
      </c>
      <c r="I42" s="2"/>
      <c r="J42" s="2" t="s">
        <v>227</v>
      </c>
      <c r="K42" s="3">
        <v>0.21360000000000001</v>
      </c>
      <c r="M42" s="2" t="s">
        <v>227</v>
      </c>
      <c r="N42" s="3">
        <v>0.21360000000000001</v>
      </c>
      <c r="O42" s="2"/>
      <c r="P42" s="2" t="s">
        <v>227</v>
      </c>
      <c r="Q42" s="3">
        <v>0.21360000000000001</v>
      </c>
    </row>
    <row r="43" spans="1:17" x14ac:dyDescent="0.25">
      <c r="A43" s="2" t="s">
        <v>228</v>
      </c>
      <c r="B43" s="2">
        <f>B41*B42</f>
        <v>210.72067200000009</v>
      </c>
      <c r="C43" s="2"/>
      <c r="D43" s="2" t="s">
        <v>228</v>
      </c>
      <c r="E43" s="2">
        <f>(E41*E42)</f>
        <v>308.69234221773615</v>
      </c>
      <c r="G43" s="2" t="s">
        <v>228</v>
      </c>
      <c r="H43" s="2">
        <f>H41*H42</f>
        <v>354.38803200000018</v>
      </c>
      <c r="I43" s="2"/>
      <c r="J43" s="2" t="s">
        <v>228</v>
      </c>
      <c r="K43" s="2">
        <f>(K41*K42)</f>
        <v>464.14208303965432</v>
      </c>
      <c r="M43" s="2" t="s">
        <v>228</v>
      </c>
      <c r="N43" s="2">
        <f>N41*N42</f>
        <v>829.71638399999972</v>
      </c>
      <c r="O43" s="2"/>
      <c r="P43" s="2" t="s">
        <v>228</v>
      </c>
      <c r="Q43" s="2">
        <f>(Q41*Q42)</f>
        <v>978.45284314347509</v>
      </c>
    </row>
    <row r="44" spans="1:17" x14ac:dyDescent="0.25">
      <c r="A44" s="2" t="s">
        <v>229</v>
      </c>
      <c r="B44" s="2">
        <v>1417.12</v>
      </c>
      <c r="C44" s="2"/>
      <c r="D44" s="2" t="s">
        <v>229</v>
      </c>
      <c r="E44" s="2">
        <v>1417.12</v>
      </c>
      <c r="G44" s="2" t="s">
        <v>229</v>
      </c>
      <c r="H44" s="2">
        <v>1417.12</v>
      </c>
      <c r="I44" s="2"/>
      <c r="J44" s="2" t="s">
        <v>229</v>
      </c>
      <c r="K44" s="2">
        <v>1417.12</v>
      </c>
      <c r="M44" s="2" t="s">
        <v>229</v>
      </c>
      <c r="N44" s="2">
        <v>1417.12</v>
      </c>
      <c r="O44" s="2"/>
      <c r="P44" s="2" t="s">
        <v>229</v>
      </c>
      <c r="Q44" s="2">
        <v>1417.12</v>
      </c>
    </row>
    <row r="45" spans="1:17" x14ac:dyDescent="0.25">
      <c r="A45" s="2" t="s">
        <v>230</v>
      </c>
      <c r="B45" s="2">
        <f>B43+B44</f>
        <v>1627.840672</v>
      </c>
      <c r="C45" s="2"/>
      <c r="D45" s="2" t="s">
        <v>230</v>
      </c>
      <c r="E45" s="2">
        <f>(E43+E44)</f>
        <v>1725.8123422177359</v>
      </c>
      <c r="G45" s="2" t="s">
        <v>230</v>
      </c>
      <c r="H45" s="2">
        <f>H43+H44</f>
        <v>1771.5080320000002</v>
      </c>
      <c r="I45" s="2"/>
      <c r="J45" s="2" t="s">
        <v>230</v>
      </c>
      <c r="K45" s="2">
        <f>(K43+K44)</f>
        <v>1881.2620830396543</v>
      </c>
      <c r="M45" s="2" t="s">
        <v>230</v>
      </c>
      <c r="N45" s="2">
        <f>N43+N44</f>
        <v>2246.8363839999997</v>
      </c>
      <c r="O45" s="2"/>
      <c r="P45" s="2" t="s">
        <v>230</v>
      </c>
      <c r="Q45" s="2">
        <f>(Q43+Q44)</f>
        <v>2395.572843143475</v>
      </c>
    </row>
    <row r="46" spans="1:17" x14ac:dyDescent="0.25">
      <c r="A46" s="2" t="s">
        <v>231</v>
      </c>
      <c r="B46" s="2"/>
      <c r="C46" s="2"/>
      <c r="D46" s="2" t="s">
        <v>231</v>
      </c>
      <c r="E46" s="2"/>
      <c r="G46" s="2" t="s">
        <v>231</v>
      </c>
      <c r="H46" s="2"/>
      <c r="I46" s="2"/>
      <c r="J46" s="2" t="s">
        <v>231</v>
      </c>
      <c r="K46" s="2"/>
      <c r="M46" s="2" t="s">
        <v>231</v>
      </c>
      <c r="N46" s="2"/>
      <c r="O46" s="2"/>
      <c r="P46" s="2" t="s">
        <v>231</v>
      </c>
      <c r="Q46" s="2"/>
    </row>
    <row r="47" spans="1:17" x14ac:dyDescent="0.25">
      <c r="A47" s="2" t="s">
        <v>232</v>
      </c>
      <c r="B47" s="2">
        <f>(B45-B46)</f>
        <v>1627.840672</v>
      </c>
      <c r="C47" s="2"/>
      <c r="D47" s="2" t="s">
        <v>232</v>
      </c>
      <c r="E47" s="2">
        <f>(E45-E46)</f>
        <v>1725.8123422177359</v>
      </c>
      <c r="G47" s="2" t="s">
        <v>232</v>
      </c>
      <c r="H47" s="2">
        <f>(H45-H46)</f>
        <v>1771.5080320000002</v>
      </c>
      <c r="I47" s="2"/>
      <c r="J47" s="2" t="s">
        <v>232</v>
      </c>
      <c r="K47" s="2">
        <f>(K45-K46)</f>
        <v>1881.2620830396543</v>
      </c>
      <c r="M47" s="2" t="s">
        <v>232</v>
      </c>
      <c r="N47" s="2">
        <f>(N45-N46)</f>
        <v>2246.8363839999997</v>
      </c>
      <c r="O47" s="2"/>
      <c r="P47" s="2" t="s">
        <v>232</v>
      </c>
      <c r="Q47" s="2">
        <f>(Q45-Q46)</f>
        <v>2395.572843143475</v>
      </c>
    </row>
    <row r="48" spans="1:17" x14ac:dyDescent="0.25">
      <c r="A48" s="2"/>
      <c r="B48" s="2"/>
      <c r="C48" s="2"/>
      <c r="D48" s="2"/>
      <c r="E48" s="2"/>
      <c r="G48" s="2"/>
      <c r="H48" s="2"/>
      <c r="I48" s="2"/>
      <c r="J48" s="2"/>
      <c r="K48" s="2"/>
      <c r="M48" s="2"/>
      <c r="N48" s="2"/>
      <c r="O48" s="2"/>
      <c r="P48" s="2"/>
      <c r="Q48" s="2"/>
    </row>
    <row r="49" spans="1:17" x14ac:dyDescent="0.25">
      <c r="A49" s="2"/>
      <c r="B49" s="2"/>
      <c r="C49" s="2"/>
      <c r="D49" s="2" t="s">
        <v>233</v>
      </c>
      <c r="E49" s="2">
        <f>E47-B47</f>
        <v>97.971670217735891</v>
      </c>
      <c r="G49" s="2"/>
      <c r="H49" s="2"/>
      <c r="I49" s="2"/>
      <c r="J49" s="2" t="s">
        <v>233</v>
      </c>
      <c r="K49" s="2">
        <f>K47-H47</f>
        <v>109.75405103965409</v>
      </c>
      <c r="M49" s="2"/>
      <c r="N49" s="2"/>
      <c r="O49" s="2"/>
      <c r="P49" s="2" t="s">
        <v>233</v>
      </c>
      <c r="Q49" s="2">
        <f>Q47-N47</f>
        <v>148.73645914347526</v>
      </c>
    </row>
    <row r="52" spans="1:17" ht="18.75" x14ac:dyDescent="0.3">
      <c r="A52" s="137" t="s">
        <v>95</v>
      </c>
      <c r="B52" s="138"/>
      <c r="C52" s="2"/>
      <c r="D52" s="138"/>
      <c r="E52" s="138"/>
      <c r="G52" s="137" t="s">
        <v>239</v>
      </c>
      <c r="H52" s="138"/>
      <c r="I52" s="2"/>
      <c r="J52" s="138"/>
      <c r="K52" s="138"/>
      <c r="M52" s="137" t="s">
        <v>128</v>
      </c>
      <c r="N52" s="138"/>
      <c r="O52" s="2"/>
      <c r="P52" s="138"/>
      <c r="Q52" s="138"/>
    </row>
    <row r="53" spans="1:17" x14ac:dyDescent="0.25">
      <c r="A53" s="2"/>
      <c r="B53" s="2"/>
      <c r="C53" s="2"/>
      <c r="D53" s="2"/>
      <c r="E53" s="2"/>
      <c r="G53" s="2"/>
      <c r="H53" s="2"/>
      <c r="I53" s="2"/>
      <c r="J53" s="2"/>
      <c r="K53" s="2"/>
      <c r="M53" s="2"/>
      <c r="N53" s="2"/>
      <c r="O53" s="2"/>
      <c r="P53" s="2"/>
      <c r="Q53" s="2"/>
    </row>
    <row r="54" spans="1:17" x14ac:dyDescent="0.25">
      <c r="A54" s="2"/>
      <c r="B54" s="2"/>
      <c r="C54" s="2"/>
      <c r="D54" s="2" t="s">
        <v>222</v>
      </c>
      <c r="E54" s="2">
        <f>B56</f>
        <v>17265.919999999998</v>
      </c>
      <c r="G54" s="2"/>
      <c r="H54" s="2"/>
      <c r="I54" s="2"/>
      <c r="J54" s="2" t="s">
        <v>222</v>
      </c>
      <c r="K54" s="2">
        <f>H56</f>
        <v>12222.36</v>
      </c>
      <c r="M54" s="2"/>
      <c r="N54" s="2"/>
      <c r="O54" s="2"/>
      <c r="P54" s="2" t="s">
        <v>222</v>
      </c>
      <c r="Q54" s="2">
        <f>N56</f>
        <v>9062.2000000000007</v>
      </c>
    </row>
    <row r="55" spans="1:17" x14ac:dyDescent="0.25">
      <c r="A55" s="2"/>
      <c r="B55" s="2"/>
      <c r="C55" s="2"/>
      <c r="D55" s="2" t="s">
        <v>223</v>
      </c>
      <c r="E55" s="2">
        <v>696.33173756308577</v>
      </c>
      <c r="G55" s="2"/>
      <c r="H55" s="2"/>
      <c r="I55" s="2"/>
      <c r="J55" s="2" t="s">
        <v>223</v>
      </c>
      <c r="K55" s="2">
        <v>282.7</v>
      </c>
      <c r="M55" s="2"/>
      <c r="N55" s="2"/>
      <c r="O55" s="2"/>
      <c r="P55" s="2" t="s">
        <v>223</v>
      </c>
      <c r="Q55" s="2">
        <v>28.45275414563821</v>
      </c>
    </row>
    <row r="56" spans="1:17" x14ac:dyDescent="0.25">
      <c r="A56" s="2" t="s">
        <v>222</v>
      </c>
      <c r="B56" s="2">
        <f>8632.96*2</f>
        <v>17265.919999999998</v>
      </c>
      <c r="C56" s="2"/>
      <c r="D56" s="2" t="s">
        <v>224</v>
      </c>
      <c r="E56" s="2">
        <f>E54+E55</f>
        <v>17962.251737563085</v>
      </c>
      <c r="G56" s="2" t="s">
        <v>222</v>
      </c>
      <c r="H56" s="2">
        <f>6111.18*2</f>
        <v>12222.36</v>
      </c>
      <c r="I56" s="2"/>
      <c r="J56" s="2" t="s">
        <v>224</v>
      </c>
      <c r="K56" s="2">
        <f>K54+K55</f>
        <v>12505.060000000001</v>
      </c>
      <c r="M56" s="2" t="s">
        <v>222</v>
      </c>
      <c r="N56" s="2">
        <f>4531.1*2</f>
        <v>9062.2000000000007</v>
      </c>
      <c r="O56" s="2"/>
      <c r="P56" s="2" t="s">
        <v>224</v>
      </c>
      <c r="Q56" s="2">
        <f>Q54+Q55</f>
        <v>9090.652754145638</v>
      </c>
    </row>
    <row r="57" spans="1:17" x14ac:dyDescent="0.25">
      <c r="A57" s="2" t="s">
        <v>225</v>
      </c>
      <c r="B57" s="2">
        <v>13381.48</v>
      </c>
      <c r="C57" s="2"/>
      <c r="D57" s="2" t="s">
        <v>225</v>
      </c>
      <c r="E57" s="2">
        <v>13381.48</v>
      </c>
      <c r="G57" s="2" t="s">
        <v>225</v>
      </c>
      <c r="H57" s="2">
        <v>11176.63</v>
      </c>
      <c r="I57" s="2"/>
      <c r="J57" s="2" t="s">
        <v>225</v>
      </c>
      <c r="K57" s="2">
        <v>11176.63</v>
      </c>
      <c r="M57" s="2" t="s">
        <v>225</v>
      </c>
      <c r="N57" s="2">
        <v>5470.93</v>
      </c>
      <c r="O57" s="2"/>
      <c r="P57" s="2" t="s">
        <v>225</v>
      </c>
      <c r="Q57" s="2">
        <v>5470.93</v>
      </c>
    </row>
    <row r="58" spans="1:17" x14ac:dyDescent="0.25">
      <c r="A58" s="2" t="s">
        <v>226</v>
      </c>
      <c r="B58" s="2">
        <f>B56-B57</f>
        <v>3884.4399999999987</v>
      </c>
      <c r="C58" s="2"/>
      <c r="D58" s="2" t="s">
        <v>226</v>
      </c>
      <c r="E58" s="2">
        <f>(E56-E57)</f>
        <v>4580.7717375630855</v>
      </c>
      <c r="G58" s="2" t="s">
        <v>226</v>
      </c>
      <c r="H58" s="2">
        <f>H56-H57</f>
        <v>1045.7300000000014</v>
      </c>
      <c r="I58" s="2"/>
      <c r="J58" s="2" t="s">
        <v>226</v>
      </c>
      <c r="K58" s="2">
        <f>(K56-K57)</f>
        <v>1328.4300000000021</v>
      </c>
      <c r="M58" s="2" t="s">
        <v>226</v>
      </c>
      <c r="N58" s="2">
        <f>N56-N57</f>
        <v>3591.2700000000004</v>
      </c>
      <c r="O58" s="2"/>
      <c r="P58" s="2" t="s">
        <v>226</v>
      </c>
      <c r="Q58" s="2">
        <f>(Q56-Q57)</f>
        <v>3619.7227541456377</v>
      </c>
    </row>
    <row r="59" spans="1:17" x14ac:dyDescent="0.25">
      <c r="A59" s="2" t="s">
        <v>227</v>
      </c>
      <c r="B59" s="3">
        <v>0.21360000000000001</v>
      </c>
      <c r="C59" s="2"/>
      <c r="D59" s="2" t="s">
        <v>227</v>
      </c>
      <c r="E59" s="3">
        <v>0.21360000000000001</v>
      </c>
      <c r="G59" s="2" t="s">
        <v>227</v>
      </c>
      <c r="H59" s="3">
        <v>0.1792</v>
      </c>
      <c r="I59" s="2"/>
      <c r="J59" s="2" t="s">
        <v>227</v>
      </c>
      <c r="K59" s="3">
        <v>0.1792</v>
      </c>
      <c r="M59" s="2" t="s">
        <v>227</v>
      </c>
      <c r="N59" s="3">
        <v>0.10879999999999999</v>
      </c>
      <c r="O59" s="2"/>
      <c r="P59" s="2" t="s">
        <v>227</v>
      </c>
      <c r="Q59" s="3">
        <v>0.10879999999999999</v>
      </c>
    </row>
    <row r="60" spans="1:17" x14ac:dyDescent="0.25">
      <c r="A60" s="2" t="s">
        <v>228</v>
      </c>
      <c r="B60" s="2">
        <f>B58*B59</f>
        <v>829.71638399999972</v>
      </c>
      <c r="C60" s="2"/>
      <c r="D60" s="2" t="s">
        <v>228</v>
      </c>
      <c r="E60" s="2">
        <f>(E58*E59)</f>
        <v>978.45284314347509</v>
      </c>
      <c r="G60" s="2" t="s">
        <v>228</v>
      </c>
      <c r="H60" s="2">
        <f>H58*H59</f>
        <v>187.39481600000025</v>
      </c>
      <c r="I60" s="2"/>
      <c r="J60" s="2" t="s">
        <v>228</v>
      </c>
      <c r="K60" s="2">
        <f>(K58*K59)</f>
        <v>238.05465600000036</v>
      </c>
      <c r="M60" s="2" t="s">
        <v>228</v>
      </c>
      <c r="N60" s="2">
        <f>N58*N59</f>
        <v>390.73017600000003</v>
      </c>
      <c r="O60" s="2"/>
      <c r="P60" s="2" t="s">
        <v>228</v>
      </c>
      <c r="Q60" s="2">
        <f>(Q58*Q59)</f>
        <v>393.82583565104534</v>
      </c>
    </row>
    <row r="61" spans="1:17" x14ac:dyDescent="0.25">
      <c r="A61" s="2" t="s">
        <v>229</v>
      </c>
      <c r="B61" s="2">
        <v>1417.12</v>
      </c>
      <c r="C61" s="2"/>
      <c r="D61" s="2" t="s">
        <v>229</v>
      </c>
      <c r="E61" s="2">
        <v>1417.12</v>
      </c>
      <c r="G61" s="2" t="s">
        <v>229</v>
      </c>
      <c r="H61" s="2">
        <v>1022.01</v>
      </c>
      <c r="I61" s="2"/>
      <c r="J61" s="2" t="s">
        <v>229</v>
      </c>
      <c r="K61" s="2">
        <v>1022.01</v>
      </c>
      <c r="M61" s="2" t="s">
        <v>229</v>
      </c>
      <c r="N61" s="2">
        <v>321.26</v>
      </c>
      <c r="O61" s="2"/>
      <c r="P61" s="2" t="s">
        <v>229</v>
      </c>
      <c r="Q61" s="2">
        <v>321.26</v>
      </c>
    </row>
    <row r="62" spans="1:17" x14ac:dyDescent="0.25">
      <c r="A62" s="2" t="s">
        <v>230</v>
      </c>
      <c r="B62" s="2">
        <f>B60+B61</f>
        <v>2246.8363839999997</v>
      </c>
      <c r="C62" s="2"/>
      <c r="D62" s="2" t="s">
        <v>230</v>
      </c>
      <c r="E62" s="2">
        <f>(E60+E61)</f>
        <v>2395.572843143475</v>
      </c>
      <c r="G62" s="2" t="s">
        <v>230</v>
      </c>
      <c r="H62" s="2">
        <f>H60+H61</f>
        <v>1209.4048160000002</v>
      </c>
      <c r="I62" s="2"/>
      <c r="J62" s="2" t="s">
        <v>230</v>
      </c>
      <c r="K62" s="2">
        <f>(K60+K61)</f>
        <v>1260.0646560000005</v>
      </c>
      <c r="M62" s="2" t="s">
        <v>230</v>
      </c>
      <c r="N62" s="2">
        <f>N60+N61</f>
        <v>711.99017600000002</v>
      </c>
      <c r="O62" s="2"/>
      <c r="P62" s="2" t="s">
        <v>230</v>
      </c>
      <c r="Q62" s="2">
        <f>(Q60+Q61)</f>
        <v>715.08583565104527</v>
      </c>
    </row>
    <row r="63" spans="1:17" x14ac:dyDescent="0.25">
      <c r="A63" s="2" t="s">
        <v>231</v>
      </c>
      <c r="B63" s="2"/>
      <c r="C63" s="2"/>
      <c r="D63" s="2" t="s">
        <v>231</v>
      </c>
      <c r="E63" s="2"/>
      <c r="G63" s="2" t="s">
        <v>231</v>
      </c>
      <c r="H63" s="2"/>
      <c r="I63" s="2"/>
      <c r="J63" s="2" t="s">
        <v>231</v>
      </c>
      <c r="K63" s="2"/>
      <c r="M63" s="2" t="s">
        <v>231</v>
      </c>
      <c r="N63" s="2"/>
      <c r="O63" s="2"/>
      <c r="P63" s="2" t="s">
        <v>231</v>
      </c>
      <c r="Q63" s="2"/>
    </row>
    <row r="64" spans="1:17" x14ac:dyDescent="0.25">
      <c r="A64" s="2" t="s">
        <v>232</v>
      </c>
      <c r="B64" s="2">
        <f>(B62-B63)</f>
        <v>2246.8363839999997</v>
      </c>
      <c r="C64" s="2"/>
      <c r="D64" s="2" t="s">
        <v>232</v>
      </c>
      <c r="E64" s="2">
        <f>(E62-E63)</f>
        <v>2395.572843143475</v>
      </c>
      <c r="G64" s="2" t="s">
        <v>232</v>
      </c>
      <c r="H64" s="2">
        <f>(H62-H63)</f>
        <v>1209.4048160000002</v>
      </c>
      <c r="I64" s="2"/>
      <c r="J64" s="2" t="s">
        <v>232</v>
      </c>
      <c r="K64" s="2">
        <f>(K62-K63)</f>
        <v>1260.0646560000005</v>
      </c>
      <c r="M64" s="2" t="s">
        <v>232</v>
      </c>
      <c r="N64" s="2">
        <f>(N62-N63)</f>
        <v>711.99017600000002</v>
      </c>
      <c r="O64" s="2"/>
      <c r="P64" s="2" t="s">
        <v>232</v>
      </c>
      <c r="Q64" s="2">
        <f>(Q62-Q63)</f>
        <v>715.08583565104527</v>
      </c>
    </row>
    <row r="65" spans="1:17" x14ac:dyDescent="0.25">
      <c r="A65" s="2"/>
      <c r="B65" s="2"/>
      <c r="C65" s="2"/>
      <c r="D65" s="2"/>
      <c r="E65" s="2"/>
      <c r="G65" s="2"/>
      <c r="H65" s="2"/>
      <c r="I65" s="2"/>
      <c r="J65" s="2"/>
      <c r="K65" s="2"/>
      <c r="M65" s="2"/>
      <c r="N65" s="2"/>
      <c r="O65" s="2"/>
      <c r="P65" s="2"/>
      <c r="Q65" s="2"/>
    </row>
    <row r="66" spans="1:17" x14ac:dyDescent="0.25">
      <c r="A66" s="2"/>
      <c r="B66" s="2"/>
      <c r="C66" s="2"/>
      <c r="D66" s="2" t="s">
        <v>233</v>
      </c>
      <c r="E66" s="2">
        <f>E64-B64</f>
        <v>148.73645914347526</v>
      </c>
      <c r="G66" s="2"/>
      <c r="H66" s="2"/>
      <c r="I66" s="2"/>
      <c r="J66" s="2" t="s">
        <v>233</v>
      </c>
      <c r="K66" s="2">
        <f>K64-H64</f>
        <v>50.659840000000258</v>
      </c>
      <c r="M66" s="2"/>
      <c r="N66" s="2"/>
      <c r="O66" s="2"/>
      <c r="P66" s="2" t="s">
        <v>233</v>
      </c>
      <c r="Q66" s="2">
        <f>Q64-N64</f>
        <v>3.0956596510452528</v>
      </c>
    </row>
    <row r="69" spans="1:17" ht="18.75" x14ac:dyDescent="0.3">
      <c r="A69" s="137" t="s">
        <v>129</v>
      </c>
      <c r="B69" s="138"/>
      <c r="C69" s="2"/>
      <c r="D69" s="138"/>
      <c r="E69" s="138"/>
      <c r="G69" s="137" t="s">
        <v>130</v>
      </c>
      <c r="H69" s="138"/>
      <c r="I69" s="2"/>
      <c r="J69" s="138"/>
      <c r="K69" s="138"/>
      <c r="M69" s="137" t="s">
        <v>134</v>
      </c>
      <c r="N69" s="138"/>
      <c r="O69" s="2"/>
      <c r="P69" s="138"/>
      <c r="Q69" s="138"/>
    </row>
    <row r="70" spans="1:17" x14ac:dyDescent="0.25">
      <c r="A70" s="2"/>
      <c r="B70" s="2"/>
      <c r="C70" s="2"/>
      <c r="D70" s="2"/>
      <c r="E70" s="2"/>
      <c r="G70" s="2"/>
      <c r="H70" s="2"/>
      <c r="I70" s="2"/>
      <c r="J70" s="2"/>
      <c r="K70" s="2"/>
      <c r="M70" s="2"/>
      <c r="N70" s="2"/>
      <c r="O70" s="2"/>
      <c r="P70" s="2"/>
      <c r="Q70" s="2"/>
    </row>
    <row r="71" spans="1:17" x14ac:dyDescent="0.25">
      <c r="A71" s="2"/>
      <c r="B71" s="2"/>
      <c r="C71" s="2"/>
      <c r="D71" s="2" t="s">
        <v>222</v>
      </c>
      <c r="E71" s="2">
        <f>B73</f>
        <v>9062.2000000000007</v>
      </c>
      <c r="G71" s="2"/>
      <c r="H71" s="2"/>
      <c r="I71" s="2"/>
      <c r="J71" s="2" t="s">
        <v>222</v>
      </c>
      <c r="K71" s="2">
        <f>H73</f>
        <v>9814.16</v>
      </c>
      <c r="M71" s="2"/>
      <c r="N71" s="2"/>
      <c r="O71" s="2"/>
      <c r="P71" s="2" t="s">
        <v>222</v>
      </c>
      <c r="Q71" s="2">
        <f>N73</f>
        <v>15111.8</v>
      </c>
    </row>
    <row r="72" spans="1:17" x14ac:dyDescent="0.25">
      <c r="A72" s="2"/>
      <c r="B72" s="2"/>
      <c r="C72" s="2"/>
      <c r="D72" s="2" t="s">
        <v>223</v>
      </c>
      <c r="E72" s="2">
        <v>28.45275414563821</v>
      </c>
      <c r="G72" s="2"/>
      <c r="H72" s="2"/>
      <c r="I72" s="2"/>
      <c r="J72" s="2" t="s">
        <v>223</v>
      </c>
      <c r="K72" s="2">
        <v>85.201456380677882</v>
      </c>
      <c r="M72" s="2"/>
      <c r="N72" s="2"/>
      <c r="O72" s="2"/>
      <c r="P72" s="2" t="s">
        <v>223</v>
      </c>
      <c r="Q72" s="2">
        <v>519.66904830569581</v>
      </c>
    </row>
    <row r="73" spans="1:17" x14ac:dyDescent="0.25">
      <c r="A73" s="2" t="s">
        <v>222</v>
      </c>
      <c r="B73" s="2">
        <f>4531.1*2</f>
        <v>9062.2000000000007</v>
      </c>
      <c r="C73" s="2"/>
      <c r="D73" s="2" t="s">
        <v>224</v>
      </c>
      <c r="E73" s="2">
        <f>E71+E72</f>
        <v>9090.652754145638</v>
      </c>
      <c r="G73" s="2" t="s">
        <v>222</v>
      </c>
      <c r="H73" s="2">
        <f>4907.08*2</f>
        <v>9814.16</v>
      </c>
      <c r="I73" s="2"/>
      <c r="J73" s="2" t="s">
        <v>224</v>
      </c>
      <c r="K73" s="2">
        <f>K71+K72</f>
        <v>9899.3614563806768</v>
      </c>
      <c r="M73" s="2" t="s">
        <v>222</v>
      </c>
      <c r="N73" s="2">
        <f>7555.9*2</f>
        <v>15111.8</v>
      </c>
      <c r="O73" s="2"/>
      <c r="P73" s="2" t="s">
        <v>224</v>
      </c>
      <c r="Q73" s="2">
        <f>Q71+Q72</f>
        <v>15631.469048305695</v>
      </c>
    </row>
    <row r="74" spans="1:17" x14ac:dyDescent="0.25">
      <c r="A74" s="2" t="s">
        <v>225</v>
      </c>
      <c r="B74" s="2">
        <v>5470.93</v>
      </c>
      <c r="C74" s="2"/>
      <c r="D74" s="2" t="s">
        <v>225</v>
      </c>
      <c r="E74" s="2">
        <v>5470.93</v>
      </c>
      <c r="G74" s="2" t="s">
        <v>225</v>
      </c>
      <c r="H74" s="2">
        <v>9614.67</v>
      </c>
      <c r="I74" s="2"/>
      <c r="J74" s="2" t="s">
        <v>225</v>
      </c>
      <c r="K74" s="2">
        <v>9614.67</v>
      </c>
      <c r="M74" s="2" t="s">
        <v>225</v>
      </c>
      <c r="N74" s="2">
        <v>13381.48</v>
      </c>
      <c r="O74" s="2"/>
      <c r="P74" s="2" t="s">
        <v>225</v>
      </c>
      <c r="Q74" s="2">
        <v>13381.48</v>
      </c>
    </row>
    <row r="75" spans="1:17" x14ac:dyDescent="0.25">
      <c r="A75" s="2" t="s">
        <v>226</v>
      </c>
      <c r="B75" s="2">
        <f>B73-B74</f>
        <v>3591.2700000000004</v>
      </c>
      <c r="C75" s="2"/>
      <c r="D75" s="2" t="s">
        <v>226</v>
      </c>
      <c r="E75" s="2">
        <f>(E73-E74)</f>
        <v>3619.7227541456377</v>
      </c>
      <c r="G75" s="2" t="s">
        <v>226</v>
      </c>
      <c r="H75" s="2">
        <f>H73-H74</f>
        <v>199.48999999999978</v>
      </c>
      <c r="I75" s="2"/>
      <c r="J75" s="2" t="s">
        <v>226</v>
      </c>
      <c r="K75" s="2">
        <f>(K73-K74)</f>
        <v>284.69145638067675</v>
      </c>
      <c r="M75" s="2" t="s">
        <v>226</v>
      </c>
      <c r="N75" s="2">
        <f>N73-N74</f>
        <v>1730.3199999999997</v>
      </c>
      <c r="O75" s="2"/>
      <c r="P75" s="2" t="s">
        <v>226</v>
      </c>
      <c r="Q75" s="2">
        <f>(Q73-Q74)</f>
        <v>2249.9890483056952</v>
      </c>
    </row>
    <row r="76" spans="1:17" x14ac:dyDescent="0.25">
      <c r="A76" s="2" t="s">
        <v>227</v>
      </c>
      <c r="B76" s="3">
        <v>0.10879999999999999</v>
      </c>
      <c r="C76" s="2"/>
      <c r="D76" s="2" t="s">
        <v>227</v>
      </c>
      <c r="E76" s="3">
        <v>0.10879999999999999</v>
      </c>
      <c r="G76" s="2" t="s">
        <v>227</v>
      </c>
      <c r="H76" s="3">
        <v>0.16</v>
      </c>
      <c r="I76" s="2"/>
      <c r="J76" s="2" t="s">
        <v>227</v>
      </c>
      <c r="K76" s="3">
        <v>0.16</v>
      </c>
      <c r="M76" s="2" t="s">
        <v>227</v>
      </c>
      <c r="N76" s="3">
        <v>0.21360000000000001</v>
      </c>
      <c r="O76" s="2"/>
      <c r="P76" s="2" t="s">
        <v>227</v>
      </c>
      <c r="Q76" s="3">
        <v>0.21360000000000001</v>
      </c>
    </row>
    <row r="77" spans="1:17" x14ac:dyDescent="0.25">
      <c r="A77" s="2" t="s">
        <v>228</v>
      </c>
      <c r="B77" s="2">
        <f>B75*B76</f>
        <v>390.73017600000003</v>
      </c>
      <c r="C77" s="2"/>
      <c r="D77" s="2" t="s">
        <v>228</v>
      </c>
      <c r="E77" s="2">
        <f>(E75*E76)</f>
        <v>393.82583565104534</v>
      </c>
      <c r="G77" s="2" t="s">
        <v>228</v>
      </c>
      <c r="H77" s="2">
        <f>H75*H76</f>
        <v>31.918399999999966</v>
      </c>
      <c r="I77" s="2"/>
      <c r="J77" s="2" t="s">
        <v>228</v>
      </c>
      <c r="K77" s="2">
        <f>(K75*K76)</f>
        <v>45.550633020908279</v>
      </c>
      <c r="M77" s="2" t="s">
        <v>228</v>
      </c>
      <c r="N77" s="2">
        <f>N75*N76</f>
        <v>369.59635199999997</v>
      </c>
      <c r="O77" s="2"/>
      <c r="P77" s="2" t="s">
        <v>228</v>
      </c>
      <c r="Q77" s="2">
        <f>(Q75*Q76)</f>
        <v>480.59766071809651</v>
      </c>
    </row>
    <row r="78" spans="1:17" x14ac:dyDescent="0.25">
      <c r="A78" s="2" t="s">
        <v>229</v>
      </c>
      <c r="B78" s="2">
        <v>321.26</v>
      </c>
      <c r="C78" s="2"/>
      <c r="D78" s="2" t="s">
        <v>229</v>
      </c>
      <c r="E78" s="2">
        <v>321.26</v>
      </c>
      <c r="G78" s="2" t="s">
        <v>229</v>
      </c>
      <c r="H78" s="2">
        <v>772.1</v>
      </c>
      <c r="I78" s="2"/>
      <c r="J78" s="2" t="s">
        <v>229</v>
      </c>
      <c r="K78" s="2">
        <v>772.1</v>
      </c>
      <c r="M78" s="2" t="s">
        <v>229</v>
      </c>
      <c r="N78" s="2">
        <v>1417.12</v>
      </c>
      <c r="O78" s="2"/>
      <c r="P78" s="2" t="s">
        <v>229</v>
      </c>
      <c r="Q78" s="2">
        <v>1471.12</v>
      </c>
    </row>
    <row r="79" spans="1:17" x14ac:dyDescent="0.25">
      <c r="A79" s="2" t="s">
        <v>230</v>
      </c>
      <c r="B79" s="2">
        <f>B77+B78</f>
        <v>711.99017600000002</v>
      </c>
      <c r="C79" s="2"/>
      <c r="D79" s="2" t="s">
        <v>230</v>
      </c>
      <c r="E79" s="2">
        <f>(E77+E78)</f>
        <v>715.08583565104527</v>
      </c>
      <c r="G79" s="2" t="s">
        <v>230</v>
      </c>
      <c r="H79" s="2">
        <f>H77+H78</f>
        <v>804.01840000000004</v>
      </c>
      <c r="I79" s="2"/>
      <c r="J79" s="2" t="s">
        <v>230</v>
      </c>
      <c r="K79" s="2">
        <f>(K77+K78)</f>
        <v>817.65063302090834</v>
      </c>
      <c r="M79" s="2" t="s">
        <v>230</v>
      </c>
      <c r="N79" s="2">
        <f>N77+N78</f>
        <v>1786.7163519999999</v>
      </c>
      <c r="O79" s="2"/>
      <c r="P79" s="2" t="s">
        <v>230</v>
      </c>
      <c r="Q79" s="2">
        <f>(Q77+Q78)</f>
        <v>1951.7176607180963</v>
      </c>
    </row>
    <row r="80" spans="1:17" x14ac:dyDescent="0.25">
      <c r="A80" s="2" t="s">
        <v>231</v>
      </c>
      <c r="B80" s="2"/>
      <c r="C80" s="2"/>
      <c r="D80" s="2" t="s">
        <v>231</v>
      </c>
      <c r="E80" s="2"/>
      <c r="G80" s="2" t="s">
        <v>231</v>
      </c>
      <c r="H80" s="2"/>
      <c r="I80" s="2"/>
      <c r="J80" s="2" t="s">
        <v>231</v>
      </c>
      <c r="K80" s="2"/>
      <c r="M80" s="2" t="s">
        <v>231</v>
      </c>
      <c r="N80" s="2"/>
      <c r="O80" s="2"/>
      <c r="P80" s="2" t="s">
        <v>231</v>
      </c>
      <c r="Q80" s="2"/>
    </row>
    <row r="81" spans="1:17" x14ac:dyDescent="0.25">
      <c r="A81" s="2" t="s">
        <v>232</v>
      </c>
      <c r="B81" s="2">
        <f>(B79-B80)</f>
        <v>711.99017600000002</v>
      </c>
      <c r="C81" s="2"/>
      <c r="D81" s="2" t="s">
        <v>232</v>
      </c>
      <c r="E81" s="2">
        <f>(E79-E80)</f>
        <v>715.08583565104527</v>
      </c>
      <c r="G81" s="2" t="s">
        <v>232</v>
      </c>
      <c r="H81" s="2">
        <f>(H79-H80)</f>
        <v>804.01840000000004</v>
      </c>
      <c r="I81" s="2"/>
      <c r="J81" s="2" t="s">
        <v>232</v>
      </c>
      <c r="K81" s="2">
        <f>(K79-K80)</f>
        <v>817.65063302090834</v>
      </c>
      <c r="M81" s="2" t="s">
        <v>232</v>
      </c>
      <c r="N81" s="2">
        <f>(N79-N80)</f>
        <v>1786.7163519999999</v>
      </c>
      <c r="O81" s="2"/>
      <c r="P81" s="2" t="s">
        <v>232</v>
      </c>
      <c r="Q81" s="2">
        <f>(Q79-Q80)</f>
        <v>1951.7176607180963</v>
      </c>
    </row>
    <row r="82" spans="1:17" x14ac:dyDescent="0.25">
      <c r="A82" s="2"/>
      <c r="B82" s="2"/>
      <c r="C82" s="2"/>
      <c r="D82" s="2"/>
      <c r="E82" s="2"/>
      <c r="G82" s="2"/>
      <c r="H82" s="2"/>
      <c r="I82" s="2"/>
      <c r="J82" s="2"/>
      <c r="K82" s="2"/>
      <c r="M82" s="2"/>
      <c r="N82" s="2"/>
      <c r="O82" s="2"/>
      <c r="P82" s="2"/>
      <c r="Q82" s="2"/>
    </row>
    <row r="83" spans="1:17" x14ac:dyDescent="0.25">
      <c r="A83" s="2"/>
      <c r="B83" s="2"/>
      <c r="C83" s="2"/>
      <c r="D83" s="2" t="s">
        <v>233</v>
      </c>
      <c r="E83" s="2">
        <f>E81-B81</f>
        <v>3.0956596510452528</v>
      </c>
      <c r="G83" s="2"/>
      <c r="H83" s="2"/>
      <c r="I83" s="2"/>
      <c r="J83" s="2" t="s">
        <v>233</v>
      </c>
      <c r="K83" s="2">
        <f>K81-H81</f>
        <v>13.632233020908302</v>
      </c>
      <c r="M83" s="2"/>
      <c r="N83" s="2"/>
      <c r="O83" s="2"/>
      <c r="P83" s="2" t="s">
        <v>233</v>
      </c>
      <c r="Q83" s="2">
        <f>Q81-N81</f>
        <v>165.00130871809642</v>
      </c>
    </row>
    <row r="86" spans="1:17" ht="18.75" x14ac:dyDescent="0.3">
      <c r="A86" s="137" t="s">
        <v>240</v>
      </c>
      <c r="B86" s="138"/>
      <c r="C86" s="2"/>
      <c r="D86" s="138"/>
      <c r="E86" s="138"/>
      <c r="G86" s="137" t="s">
        <v>139</v>
      </c>
      <c r="H86" s="138"/>
      <c r="I86" s="2"/>
      <c r="J86" s="138"/>
      <c r="K86" s="138"/>
      <c r="M86" s="137" t="s">
        <v>176</v>
      </c>
      <c r="N86" s="138"/>
      <c r="O86" s="2"/>
      <c r="P86" s="138"/>
      <c r="Q86" s="138"/>
    </row>
    <row r="87" spans="1:17" x14ac:dyDescent="0.25">
      <c r="A87" s="2"/>
      <c r="B87" s="2"/>
      <c r="C87" s="2"/>
      <c r="D87" s="2"/>
      <c r="E87" s="2"/>
      <c r="G87" s="2"/>
      <c r="H87" s="2"/>
      <c r="I87" s="2"/>
      <c r="J87" s="2"/>
      <c r="K87" s="2"/>
      <c r="M87" s="2"/>
      <c r="N87" s="2"/>
      <c r="O87" s="2"/>
      <c r="P87" s="2"/>
      <c r="Q87" s="2"/>
    </row>
    <row r="88" spans="1:17" x14ac:dyDescent="0.25">
      <c r="A88" s="2"/>
      <c r="B88" s="2"/>
      <c r="C88" s="2"/>
      <c r="D88" s="2" t="s">
        <v>222</v>
      </c>
      <c r="E88" s="2">
        <f>B90</f>
        <v>9814.16</v>
      </c>
      <c r="G88" s="2"/>
      <c r="H88" s="2"/>
      <c r="I88" s="2"/>
      <c r="J88" s="2" t="s">
        <v>222</v>
      </c>
      <c r="K88" s="2">
        <f>H90</f>
        <v>13300</v>
      </c>
      <c r="M88" s="2"/>
      <c r="N88" s="2"/>
      <c r="O88" s="2"/>
      <c r="P88" s="2" t="s">
        <v>222</v>
      </c>
      <c r="Q88" s="2">
        <f>N90</f>
        <v>9062.2000000000007</v>
      </c>
    </row>
    <row r="89" spans="1:17" x14ac:dyDescent="0.25">
      <c r="A89" s="2"/>
      <c r="B89" s="2"/>
      <c r="C89" s="2"/>
      <c r="D89" s="2" t="s">
        <v>223</v>
      </c>
      <c r="E89" s="2">
        <v>85.201456380677882</v>
      </c>
      <c r="G89" s="2"/>
      <c r="H89" s="2"/>
      <c r="I89" s="2"/>
      <c r="J89" s="2" t="s">
        <v>223</v>
      </c>
      <c r="K89" s="2">
        <v>371.08054794520569</v>
      </c>
      <c r="M89" s="2"/>
      <c r="N89" s="2"/>
      <c r="O89" s="2"/>
      <c r="P89" s="2" t="s">
        <v>223</v>
      </c>
      <c r="Q89" s="2">
        <v>28.45275414563821</v>
      </c>
    </row>
    <row r="90" spans="1:17" x14ac:dyDescent="0.25">
      <c r="A90" s="2" t="s">
        <v>222</v>
      </c>
      <c r="B90" s="2">
        <f>4907.08*2</f>
        <v>9814.16</v>
      </c>
      <c r="C90" s="2"/>
      <c r="D90" s="2" t="s">
        <v>224</v>
      </c>
      <c r="E90" s="2">
        <f>E88+E89</f>
        <v>9899.3614563806768</v>
      </c>
      <c r="G90" s="2" t="s">
        <v>222</v>
      </c>
      <c r="H90" s="2">
        <f>6650*2</f>
        <v>13300</v>
      </c>
      <c r="I90" s="2"/>
      <c r="J90" s="2" t="s">
        <v>224</v>
      </c>
      <c r="K90" s="2">
        <f>K88+K89</f>
        <v>13671.080547945206</v>
      </c>
      <c r="M90" s="2" t="s">
        <v>222</v>
      </c>
      <c r="N90" s="2">
        <f>4531.1*2</f>
        <v>9062.2000000000007</v>
      </c>
      <c r="O90" s="2"/>
      <c r="P90" s="2" t="s">
        <v>224</v>
      </c>
      <c r="Q90" s="2">
        <f>Q88+Q89</f>
        <v>9090.652754145638</v>
      </c>
    </row>
    <row r="91" spans="1:17" x14ac:dyDescent="0.25">
      <c r="A91" s="2" t="s">
        <v>225</v>
      </c>
      <c r="B91" s="2">
        <v>9614.67</v>
      </c>
      <c r="C91" s="2"/>
      <c r="D91" s="2" t="s">
        <v>225</v>
      </c>
      <c r="E91" s="2">
        <v>9614.67</v>
      </c>
      <c r="G91" s="2" t="s">
        <v>225</v>
      </c>
      <c r="H91" s="2">
        <v>11176.63</v>
      </c>
      <c r="I91" s="2"/>
      <c r="J91" s="2" t="s">
        <v>225</v>
      </c>
      <c r="K91" s="2">
        <v>13381.48</v>
      </c>
      <c r="M91" s="2" t="s">
        <v>225</v>
      </c>
      <c r="N91" s="2">
        <v>5470.93</v>
      </c>
      <c r="O91" s="2"/>
      <c r="P91" s="2" t="s">
        <v>225</v>
      </c>
      <c r="Q91" s="2">
        <v>5470.93</v>
      </c>
    </row>
    <row r="92" spans="1:17" x14ac:dyDescent="0.25">
      <c r="A92" s="2" t="s">
        <v>226</v>
      </c>
      <c r="B92" s="2">
        <f>B90-B91</f>
        <v>199.48999999999978</v>
      </c>
      <c r="C92" s="2"/>
      <c r="D92" s="2" t="s">
        <v>226</v>
      </c>
      <c r="E92" s="2">
        <f>(E90-E91)</f>
        <v>284.69145638067675</v>
      </c>
      <c r="G92" s="2" t="s">
        <v>226</v>
      </c>
      <c r="H92" s="2">
        <f>H90-H91</f>
        <v>2123.3700000000008</v>
      </c>
      <c r="I92" s="2"/>
      <c r="J92" s="2" t="s">
        <v>226</v>
      </c>
      <c r="K92" s="2">
        <f>(K90-K91)</f>
        <v>289.60054794520693</v>
      </c>
      <c r="M92" s="2" t="s">
        <v>226</v>
      </c>
      <c r="N92" s="2">
        <f>N90-N91</f>
        <v>3591.2700000000004</v>
      </c>
      <c r="O92" s="2"/>
      <c r="P92" s="2" t="s">
        <v>226</v>
      </c>
      <c r="Q92" s="2">
        <f>(Q90-Q91)</f>
        <v>3619.7227541456377</v>
      </c>
    </row>
    <row r="93" spans="1:17" x14ac:dyDescent="0.25">
      <c r="A93" s="2" t="s">
        <v>227</v>
      </c>
      <c r="B93" s="3">
        <v>0.16</v>
      </c>
      <c r="C93" s="2"/>
      <c r="D93" s="2" t="s">
        <v>227</v>
      </c>
      <c r="E93" s="3">
        <v>0.16</v>
      </c>
      <c r="G93" s="2" t="s">
        <v>227</v>
      </c>
      <c r="H93" s="3">
        <v>0.1792</v>
      </c>
      <c r="I93" s="2"/>
      <c r="J93" s="2" t="s">
        <v>227</v>
      </c>
      <c r="K93" s="3">
        <v>0.21360000000000001</v>
      </c>
      <c r="M93" s="2" t="s">
        <v>227</v>
      </c>
      <c r="N93" s="3">
        <v>0.10879999999999999</v>
      </c>
      <c r="O93" s="2"/>
      <c r="P93" s="2" t="s">
        <v>227</v>
      </c>
      <c r="Q93" s="3">
        <v>0.10879999999999999</v>
      </c>
    </row>
    <row r="94" spans="1:17" x14ac:dyDescent="0.25">
      <c r="A94" s="2" t="s">
        <v>228</v>
      </c>
      <c r="B94" s="2">
        <f>B92*B93</f>
        <v>31.918399999999966</v>
      </c>
      <c r="C94" s="2"/>
      <c r="D94" s="2" t="s">
        <v>228</v>
      </c>
      <c r="E94" s="2">
        <f>(E92*E93)</f>
        <v>45.550633020908279</v>
      </c>
      <c r="G94" s="2" t="s">
        <v>228</v>
      </c>
      <c r="H94" s="2">
        <f>H92*H93</f>
        <v>380.50790400000017</v>
      </c>
      <c r="I94" s="2"/>
      <c r="J94" s="2" t="s">
        <v>228</v>
      </c>
      <c r="K94" s="2">
        <f>(K92*K93)</f>
        <v>61.8586770410962</v>
      </c>
      <c r="M94" s="2" t="s">
        <v>228</v>
      </c>
      <c r="N94" s="2">
        <f>N92*N93</f>
        <v>390.73017600000003</v>
      </c>
      <c r="O94" s="2"/>
      <c r="P94" s="2" t="s">
        <v>228</v>
      </c>
      <c r="Q94" s="2">
        <f>(Q92*Q93)</f>
        <v>393.82583565104534</v>
      </c>
    </row>
    <row r="95" spans="1:17" x14ac:dyDescent="0.25">
      <c r="A95" s="2" t="s">
        <v>229</v>
      </c>
      <c r="B95" s="2">
        <v>772.1</v>
      </c>
      <c r="C95" s="2"/>
      <c r="D95" s="2" t="s">
        <v>229</v>
      </c>
      <c r="E95" s="2">
        <v>772.1</v>
      </c>
      <c r="G95" s="2" t="s">
        <v>229</v>
      </c>
      <c r="H95" s="2">
        <v>1022.01</v>
      </c>
      <c r="I95" s="2"/>
      <c r="J95" s="2" t="s">
        <v>229</v>
      </c>
      <c r="K95" s="2">
        <v>1417.12</v>
      </c>
      <c r="M95" s="2" t="s">
        <v>229</v>
      </c>
      <c r="N95" s="2">
        <v>321.26</v>
      </c>
      <c r="O95" s="2"/>
      <c r="P95" s="2" t="s">
        <v>229</v>
      </c>
      <c r="Q95" s="2">
        <v>321.26</v>
      </c>
    </row>
    <row r="96" spans="1:17" x14ac:dyDescent="0.25">
      <c r="A96" s="2" t="s">
        <v>230</v>
      </c>
      <c r="B96" s="2">
        <f>B94+B95</f>
        <v>804.01840000000004</v>
      </c>
      <c r="C96" s="2"/>
      <c r="D96" s="2" t="s">
        <v>230</v>
      </c>
      <c r="E96" s="2">
        <f>(E94+E95)</f>
        <v>817.65063302090834</v>
      </c>
      <c r="G96" s="2" t="s">
        <v>230</v>
      </c>
      <c r="H96" s="2">
        <f>H94+H95</f>
        <v>1402.5179040000003</v>
      </c>
      <c r="I96" s="2"/>
      <c r="J96" s="2" t="s">
        <v>230</v>
      </c>
      <c r="K96" s="2">
        <f>(K94+K95)</f>
        <v>1478.978677041096</v>
      </c>
      <c r="M96" s="2" t="s">
        <v>230</v>
      </c>
      <c r="N96" s="2">
        <f>N94+N95</f>
        <v>711.99017600000002</v>
      </c>
      <c r="O96" s="2"/>
      <c r="P96" s="2" t="s">
        <v>230</v>
      </c>
      <c r="Q96" s="2">
        <f>(Q94+Q95)</f>
        <v>715.08583565104527</v>
      </c>
    </row>
    <row r="97" spans="1:17" x14ac:dyDescent="0.25">
      <c r="A97" s="2" t="s">
        <v>231</v>
      </c>
      <c r="B97" s="2"/>
      <c r="C97" s="2"/>
      <c r="D97" s="2" t="s">
        <v>231</v>
      </c>
      <c r="E97" s="2"/>
      <c r="G97" s="2" t="s">
        <v>231</v>
      </c>
      <c r="H97" s="2"/>
      <c r="I97" s="2"/>
      <c r="J97" s="2" t="s">
        <v>231</v>
      </c>
      <c r="K97" s="2"/>
      <c r="M97" s="2" t="s">
        <v>231</v>
      </c>
      <c r="N97" s="2"/>
      <c r="O97" s="2"/>
      <c r="P97" s="2" t="s">
        <v>231</v>
      </c>
      <c r="Q97" s="2"/>
    </row>
    <row r="98" spans="1:17" x14ac:dyDescent="0.25">
      <c r="A98" s="2" t="s">
        <v>232</v>
      </c>
      <c r="B98" s="2">
        <f>(B96-B97)</f>
        <v>804.01840000000004</v>
      </c>
      <c r="C98" s="2"/>
      <c r="D98" s="2" t="s">
        <v>232</v>
      </c>
      <c r="E98" s="2">
        <f>(E96-E97)</f>
        <v>817.65063302090834</v>
      </c>
      <c r="G98" s="2" t="s">
        <v>232</v>
      </c>
      <c r="H98" s="2">
        <f>(H96-H97)</f>
        <v>1402.5179040000003</v>
      </c>
      <c r="I98" s="2"/>
      <c r="J98" s="2" t="s">
        <v>232</v>
      </c>
      <c r="K98" s="2">
        <f>(K96-K97)</f>
        <v>1478.978677041096</v>
      </c>
      <c r="M98" s="2" t="s">
        <v>232</v>
      </c>
      <c r="N98" s="2">
        <f>(N96-N97)</f>
        <v>711.99017600000002</v>
      </c>
      <c r="O98" s="2"/>
      <c r="P98" s="2" t="s">
        <v>232</v>
      </c>
      <c r="Q98" s="2">
        <f>(Q96-Q97)</f>
        <v>715.08583565104527</v>
      </c>
    </row>
    <row r="99" spans="1:17" x14ac:dyDescent="0.25">
      <c r="A99" s="2"/>
      <c r="B99" s="2"/>
      <c r="C99" s="2"/>
      <c r="D99" s="2"/>
      <c r="E99" s="2"/>
      <c r="G99" s="2"/>
      <c r="H99" s="2"/>
      <c r="I99" s="2"/>
      <c r="J99" s="2"/>
      <c r="K99" s="2"/>
      <c r="M99" s="2"/>
      <c r="N99" s="2"/>
      <c r="O99" s="2"/>
      <c r="P99" s="2"/>
      <c r="Q99" s="2"/>
    </row>
    <row r="100" spans="1:17" x14ac:dyDescent="0.25">
      <c r="A100" s="2"/>
      <c r="B100" s="2"/>
      <c r="C100" s="2"/>
      <c r="D100" s="2" t="s">
        <v>233</v>
      </c>
      <c r="E100" s="2">
        <f>E98-B98</f>
        <v>13.632233020908302</v>
      </c>
      <c r="G100" s="2"/>
      <c r="H100" s="2"/>
      <c r="I100" s="2"/>
      <c r="J100" s="2" t="s">
        <v>233</v>
      </c>
      <c r="K100" s="2">
        <f>K98-H98</f>
        <v>76.460773041095763</v>
      </c>
      <c r="M100" s="2"/>
      <c r="N100" s="2"/>
      <c r="O100" s="2"/>
      <c r="P100" s="2" t="s">
        <v>233</v>
      </c>
      <c r="Q100" s="2">
        <f>Q98-N98</f>
        <v>3.0956596510452528</v>
      </c>
    </row>
  </sheetData>
  <mergeCells count="36">
    <mergeCell ref="P1:Q1"/>
    <mergeCell ref="A1:B1"/>
    <mergeCell ref="D1:E1"/>
    <mergeCell ref="G1:H1"/>
    <mergeCell ref="J1:K1"/>
    <mergeCell ref="M1:N1"/>
    <mergeCell ref="P35:Q35"/>
    <mergeCell ref="A18:B18"/>
    <mergeCell ref="D18:E18"/>
    <mergeCell ref="G18:H18"/>
    <mergeCell ref="J18:K18"/>
    <mergeCell ref="M18:N18"/>
    <mergeCell ref="P18:Q18"/>
    <mergeCell ref="A35:B35"/>
    <mergeCell ref="D35:E35"/>
    <mergeCell ref="G35:H35"/>
    <mergeCell ref="J35:K35"/>
    <mergeCell ref="M35:N35"/>
    <mergeCell ref="A52:B52"/>
    <mergeCell ref="D52:E52"/>
    <mergeCell ref="G52:H52"/>
    <mergeCell ref="J52:K52"/>
    <mergeCell ref="A86:B86"/>
    <mergeCell ref="D86:E86"/>
    <mergeCell ref="G86:H86"/>
    <mergeCell ref="A69:B69"/>
    <mergeCell ref="D69:E69"/>
    <mergeCell ref="G69:H69"/>
    <mergeCell ref="J69:K69"/>
    <mergeCell ref="M69:N69"/>
    <mergeCell ref="J86:K86"/>
    <mergeCell ref="M86:N86"/>
    <mergeCell ref="P86:Q86"/>
    <mergeCell ref="M52:N52"/>
    <mergeCell ref="P52:Q52"/>
    <mergeCell ref="P69:Q6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0"/>
  <sheetViews>
    <sheetView tabSelected="1" topLeftCell="A16" workbookViewId="0">
      <selection activeCell="B20" sqref="B20"/>
    </sheetView>
  </sheetViews>
  <sheetFormatPr baseColWidth="10" defaultRowHeight="15" x14ac:dyDescent="0.25"/>
  <cols>
    <col min="1" max="1" width="8.140625" customWidth="1"/>
    <col min="2" max="2" width="34" customWidth="1"/>
    <col min="3" max="3" width="30.140625" customWidth="1"/>
    <col min="4" max="4" width="13.85546875" bestFit="1" customWidth="1"/>
    <col min="6" max="6" width="13.28515625" customWidth="1"/>
    <col min="7" max="8" width="16.42578125" customWidth="1"/>
    <col min="9" max="9" width="8.85546875" hidden="1" customWidth="1"/>
    <col min="10" max="10" width="11" hidden="1" customWidth="1"/>
    <col min="11" max="11" width="12.28515625" hidden="1" customWidth="1"/>
    <col min="12" max="12" width="11.5703125" bestFit="1" customWidth="1"/>
    <col min="13" max="13" width="12.7109375" bestFit="1" customWidth="1"/>
    <col min="14" max="14" width="27.85546875" customWidth="1"/>
  </cols>
  <sheetData>
    <row r="1" spans="1:14" x14ac:dyDescent="0.25">
      <c r="A1" s="130"/>
      <c r="B1" s="131"/>
      <c r="C1" s="121" t="s">
        <v>262</v>
      </c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2"/>
    </row>
    <row r="2" spans="1:14" x14ac:dyDescent="0.25">
      <c r="A2" s="132"/>
      <c r="B2" s="13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4"/>
    </row>
    <row r="3" spans="1:14" x14ac:dyDescent="0.25">
      <c r="A3" s="132"/>
      <c r="B3" s="133"/>
      <c r="C3" s="135" t="s">
        <v>261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6"/>
    </row>
    <row r="4" spans="1:14" x14ac:dyDescent="0.25">
      <c r="A4" s="132"/>
      <c r="B4" s="133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</row>
    <row r="5" spans="1:14" x14ac:dyDescent="0.25">
      <c r="A5" s="132"/>
      <c r="B5" s="133"/>
      <c r="C5" s="125" t="s">
        <v>263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6"/>
    </row>
    <row r="6" spans="1:14" x14ac:dyDescent="0.25">
      <c r="A6" s="127" t="s">
        <v>280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</row>
    <row r="7" spans="1:14" ht="32.25" customHeight="1" x14ac:dyDescent="0.25">
      <c r="A7" s="16" t="s">
        <v>1</v>
      </c>
      <c r="B7" s="17" t="s">
        <v>2</v>
      </c>
      <c r="C7" s="17" t="s">
        <v>3</v>
      </c>
      <c r="D7" s="17" t="s">
        <v>4</v>
      </c>
      <c r="E7" s="18" t="s">
        <v>5</v>
      </c>
      <c r="F7" s="18" t="s">
        <v>6</v>
      </c>
      <c r="G7" s="18" t="s">
        <v>23</v>
      </c>
      <c r="H7" s="18" t="s">
        <v>0</v>
      </c>
      <c r="I7" s="17" t="s">
        <v>7</v>
      </c>
      <c r="J7" s="17" t="s">
        <v>8</v>
      </c>
      <c r="K7" s="17" t="s">
        <v>9</v>
      </c>
      <c r="L7" s="17" t="s">
        <v>10</v>
      </c>
      <c r="M7" s="17" t="s">
        <v>11</v>
      </c>
      <c r="N7" s="19" t="s">
        <v>264</v>
      </c>
    </row>
    <row r="8" spans="1:14" ht="28.5" customHeight="1" x14ac:dyDescent="0.25">
      <c r="A8" s="47">
        <v>1</v>
      </c>
      <c r="B8" s="68" t="s">
        <v>288</v>
      </c>
      <c r="C8" s="68" t="s">
        <v>187</v>
      </c>
      <c r="D8" s="81">
        <v>8920.0530999999992</v>
      </c>
      <c r="E8" s="82">
        <f>D8*2/30.4</f>
        <v>586.84559868421047</v>
      </c>
      <c r="F8" s="40">
        <f>31+30+31+31+28+31</f>
        <v>182</v>
      </c>
      <c r="G8" s="71">
        <f>F8*5/365</f>
        <v>2.493150684931507</v>
      </c>
      <c r="H8" s="83">
        <f>E8*G8</f>
        <v>1463.0945063085796</v>
      </c>
      <c r="I8" s="71">
        <f>F8*15/365*96.22</f>
        <v>719.67287671232873</v>
      </c>
      <c r="J8" s="83">
        <f>H8-I8</f>
        <v>743.42162959625091</v>
      </c>
      <c r="K8" s="68"/>
      <c r="L8" s="81">
        <v>158.79486008175945</v>
      </c>
      <c r="M8" s="81">
        <f>H8-L8</f>
        <v>1304.2996462268202</v>
      </c>
      <c r="N8" s="84"/>
    </row>
    <row r="9" spans="1:14" ht="28.5" customHeight="1" x14ac:dyDescent="0.25">
      <c r="A9" s="47">
        <v>2</v>
      </c>
      <c r="B9" s="68" t="s">
        <v>289</v>
      </c>
      <c r="C9" s="68" t="s">
        <v>189</v>
      </c>
      <c r="D9" s="81">
        <v>8360</v>
      </c>
      <c r="E9" s="82">
        <f t="shared" ref="E9:E41" si="0">D9*2/30.4</f>
        <v>550</v>
      </c>
      <c r="F9" s="40">
        <f t="shared" ref="F9:F11" si="1">31+30+31+31+28+31</f>
        <v>182</v>
      </c>
      <c r="G9" s="71">
        <f t="shared" ref="G9:G41" si="2">F9*5/365</f>
        <v>2.493150684931507</v>
      </c>
      <c r="H9" s="83">
        <f t="shared" ref="H9:H41" si="3">E9*G9</f>
        <v>1371.2328767123288</v>
      </c>
      <c r="I9" s="71">
        <f t="shared" ref="I9:I41" si="4">F9*15/365*96.22</f>
        <v>719.67287671232873</v>
      </c>
      <c r="J9" s="83">
        <f t="shared" ref="J9:J41" si="5">H9-I9</f>
        <v>651.56000000000006</v>
      </c>
      <c r="K9" s="68"/>
      <c r="L9" s="81">
        <v>139.17321600000059</v>
      </c>
      <c r="M9" s="81">
        <f t="shared" ref="M9:M41" si="6">H9-L9</f>
        <v>1232.0596607123282</v>
      </c>
      <c r="N9" s="84"/>
    </row>
    <row r="10" spans="1:14" ht="28.5" customHeight="1" x14ac:dyDescent="0.25">
      <c r="A10" s="47">
        <v>3</v>
      </c>
      <c r="B10" s="68" t="s">
        <v>290</v>
      </c>
      <c r="C10" s="68" t="s">
        <v>191</v>
      </c>
      <c r="D10" s="81">
        <v>6623</v>
      </c>
      <c r="E10" s="82">
        <f t="shared" si="0"/>
        <v>435.72368421052636</v>
      </c>
      <c r="F10" s="40">
        <f t="shared" si="1"/>
        <v>182</v>
      </c>
      <c r="G10" s="71">
        <f t="shared" si="2"/>
        <v>2.493150684931507</v>
      </c>
      <c r="H10" s="83">
        <f t="shared" si="3"/>
        <v>1086.3248017303536</v>
      </c>
      <c r="I10" s="71">
        <f t="shared" si="4"/>
        <v>719.67287671232873</v>
      </c>
      <c r="J10" s="83">
        <f t="shared" si="5"/>
        <v>366.65192501802483</v>
      </c>
      <c r="K10" s="68"/>
      <c r="L10" s="81">
        <v>73.657219183849975</v>
      </c>
      <c r="M10" s="81">
        <f t="shared" si="6"/>
        <v>1012.6675825465036</v>
      </c>
      <c r="N10" s="84"/>
    </row>
    <row r="11" spans="1:14" ht="28.5" customHeight="1" x14ac:dyDescent="0.25">
      <c r="A11" s="47">
        <v>4</v>
      </c>
      <c r="B11" s="68" t="s">
        <v>291</v>
      </c>
      <c r="C11" s="68" t="s">
        <v>191</v>
      </c>
      <c r="D11" s="81">
        <v>6623</v>
      </c>
      <c r="E11" s="82">
        <f t="shared" si="0"/>
        <v>435.72368421052636</v>
      </c>
      <c r="F11" s="40">
        <f t="shared" si="1"/>
        <v>182</v>
      </c>
      <c r="G11" s="71">
        <f t="shared" si="2"/>
        <v>2.493150684931507</v>
      </c>
      <c r="H11" s="83">
        <f t="shared" si="3"/>
        <v>1086.3248017303536</v>
      </c>
      <c r="I11" s="71">
        <f t="shared" si="4"/>
        <v>719.67287671232873</v>
      </c>
      <c r="J11" s="83">
        <f t="shared" si="5"/>
        <v>366.65192501802483</v>
      </c>
      <c r="K11" s="68"/>
      <c r="L11" s="81">
        <v>73.657219183849975</v>
      </c>
      <c r="M11" s="81">
        <f t="shared" si="6"/>
        <v>1012.6675825465036</v>
      </c>
      <c r="N11" s="84"/>
    </row>
    <row r="12" spans="1:14" x14ac:dyDescent="0.25">
      <c r="A12" s="141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3"/>
    </row>
    <row r="13" spans="1:14" x14ac:dyDescent="0.25">
      <c r="A13" s="147" t="s">
        <v>281</v>
      </c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9"/>
    </row>
    <row r="14" spans="1:14" ht="28.5" customHeight="1" x14ac:dyDescent="0.25">
      <c r="A14" s="47">
        <v>1</v>
      </c>
      <c r="B14" s="68" t="s">
        <v>292</v>
      </c>
      <c r="C14" s="68" t="s">
        <v>194</v>
      </c>
      <c r="D14" s="81">
        <v>5026.13</v>
      </c>
      <c r="E14" s="82">
        <f t="shared" si="0"/>
        <v>330.66644736842107</v>
      </c>
      <c r="F14" s="40">
        <f>31+30+31+31+28+31</f>
        <v>182</v>
      </c>
      <c r="G14" s="71">
        <f t="shared" si="2"/>
        <v>2.493150684931507</v>
      </c>
      <c r="H14" s="83">
        <f t="shared" si="3"/>
        <v>824.40127974044708</v>
      </c>
      <c r="I14" s="71">
        <f t="shared" si="4"/>
        <v>719.67287671232873</v>
      </c>
      <c r="J14" s="83">
        <f t="shared" si="5"/>
        <v>104.72840302811835</v>
      </c>
      <c r="K14" s="68"/>
      <c r="L14" s="81">
        <v>16.756544484499045</v>
      </c>
      <c r="M14" s="81">
        <f t="shared" si="6"/>
        <v>807.64473525594804</v>
      </c>
      <c r="N14" s="84"/>
    </row>
    <row r="15" spans="1:14" ht="28.5" customHeight="1" x14ac:dyDescent="0.25">
      <c r="A15" s="47">
        <v>2</v>
      </c>
      <c r="B15" s="68" t="s">
        <v>293</v>
      </c>
      <c r="C15" s="68" t="s">
        <v>194</v>
      </c>
      <c r="D15" s="81">
        <v>5026.13</v>
      </c>
      <c r="E15" s="82">
        <f t="shared" si="0"/>
        <v>330.66644736842107</v>
      </c>
      <c r="F15" s="40">
        <f>31+30+31+31+28+31</f>
        <v>182</v>
      </c>
      <c r="G15" s="71">
        <f t="shared" si="2"/>
        <v>2.493150684931507</v>
      </c>
      <c r="H15" s="83">
        <f t="shared" si="3"/>
        <v>824.40127974044708</v>
      </c>
      <c r="I15" s="71">
        <f t="shared" si="4"/>
        <v>719.67287671232873</v>
      </c>
      <c r="J15" s="83">
        <f t="shared" si="5"/>
        <v>104.72840302811835</v>
      </c>
      <c r="K15" s="68"/>
      <c r="L15" s="81">
        <v>16.756544484499045</v>
      </c>
      <c r="M15" s="81">
        <f t="shared" si="6"/>
        <v>807.64473525594804</v>
      </c>
      <c r="N15" s="84"/>
    </row>
    <row r="16" spans="1:14" ht="28.5" customHeight="1" x14ac:dyDescent="0.25">
      <c r="A16" s="47">
        <v>3</v>
      </c>
      <c r="B16" s="68" t="s">
        <v>294</v>
      </c>
      <c r="C16" s="68" t="s">
        <v>194</v>
      </c>
      <c r="D16" s="81">
        <v>5026.13</v>
      </c>
      <c r="E16" s="82">
        <f t="shared" si="0"/>
        <v>330.66644736842107</v>
      </c>
      <c r="F16" s="40">
        <f t="shared" ref="F16:F25" si="7">31+30+31+31+28+31</f>
        <v>182</v>
      </c>
      <c r="G16" s="71">
        <f t="shared" si="2"/>
        <v>2.493150684931507</v>
      </c>
      <c r="H16" s="83">
        <f t="shared" si="3"/>
        <v>824.40127974044708</v>
      </c>
      <c r="I16" s="71">
        <f t="shared" si="4"/>
        <v>719.67287671232873</v>
      </c>
      <c r="J16" s="83">
        <f t="shared" si="5"/>
        <v>104.72840302811835</v>
      </c>
      <c r="K16" s="68"/>
      <c r="L16" s="81">
        <v>16.756544484499045</v>
      </c>
      <c r="M16" s="81">
        <f t="shared" si="6"/>
        <v>807.64473525594804</v>
      </c>
      <c r="N16" s="84"/>
    </row>
    <row r="17" spans="1:14" ht="28.5" customHeight="1" x14ac:dyDescent="0.25">
      <c r="A17" s="47">
        <v>4</v>
      </c>
      <c r="B17" s="68" t="s">
        <v>295</v>
      </c>
      <c r="C17" s="68" t="s">
        <v>194</v>
      </c>
      <c r="D17" s="81">
        <v>5026.13</v>
      </c>
      <c r="E17" s="82">
        <f t="shared" si="0"/>
        <v>330.66644736842107</v>
      </c>
      <c r="F17" s="40">
        <f t="shared" si="7"/>
        <v>182</v>
      </c>
      <c r="G17" s="71">
        <f t="shared" si="2"/>
        <v>2.493150684931507</v>
      </c>
      <c r="H17" s="83">
        <f t="shared" si="3"/>
        <v>824.40127974044708</v>
      </c>
      <c r="I17" s="71">
        <f t="shared" si="4"/>
        <v>719.67287671232873</v>
      </c>
      <c r="J17" s="83">
        <f t="shared" si="5"/>
        <v>104.72840302811835</v>
      </c>
      <c r="K17" s="68"/>
      <c r="L17" s="81">
        <v>16.756544484499045</v>
      </c>
      <c r="M17" s="81">
        <f t="shared" si="6"/>
        <v>807.64473525594804</v>
      </c>
      <c r="N17" s="84"/>
    </row>
    <row r="18" spans="1:14" ht="28.5" customHeight="1" x14ac:dyDescent="0.25">
      <c r="A18" s="47">
        <v>5</v>
      </c>
      <c r="B18" s="68" t="s">
        <v>296</v>
      </c>
      <c r="C18" s="68" t="s">
        <v>194</v>
      </c>
      <c r="D18" s="81">
        <v>5026.13</v>
      </c>
      <c r="E18" s="82">
        <f t="shared" si="0"/>
        <v>330.66644736842107</v>
      </c>
      <c r="F18" s="40">
        <f t="shared" si="7"/>
        <v>182</v>
      </c>
      <c r="G18" s="71">
        <f t="shared" si="2"/>
        <v>2.493150684931507</v>
      </c>
      <c r="H18" s="83">
        <f t="shared" si="3"/>
        <v>824.40127974044708</v>
      </c>
      <c r="I18" s="71">
        <f t="shared" si="4"/>
        <v>719.67287671232873</v>
      </c>
      <c r="J18" s="83">
        <f t="shared" si="5"/>
        <v>104.72840302811835</v>
      </c>
      <c r="K18" s="68"/>
      <c r="L18" s="81">
        <v>16.756544484499045</v>
      </c>
      <c r="M18" s="81">
        <f t="shared" si="6"/>
        <v>807.64473525594804</v>
      </c>
      <c r="N18" s="84"/>
    </row>
    <row r="19" spans="1:14" ht="28.5" customHeight="1" x14ac:dyDescent="0.25">
      <c r="A19" s="47">
        <v>6</v>
      </c>
      <c r="B19" s="68" t="s">
        <v>297</v>
      </c>
      <c r="C19" s="68" t="s">
        <v>194</v>
      </c>
      <c r="D19" s="81">
        <v>5026.13</v>
      </c>
      <c r="E19" s="82">
        <f t="shared" si="0"/>
        <v>330.66644736842107</v>
      </c>
      <c r="F19" s="40">
        <f t="shared" si="7"/>
        <v>182</v>
      </c>
      <c r="G19" s="71">
        <f t="shared" si="2"/>
        <v>2.493150684931507</v>
      </c>
      <c r="H19" s="83">
        <f t="shared" si="3"/>
        <v>824.40127974044708</v>
      </c>
      <c r="I19" s="71">
        <f t="shared" si="4"/>
        <v>719.67287671232873</v>
      </c>
      <c r="J19" s="83">
        <f t="shared" si="5"/>
        <v>104.72840302811835</v>
      </c>
      <c r="K19" s="68"/>
      <c r="L19" s="81">
        <v>16.756544484499045</v>
      </c>
      <c r="M19" s="81">
        <f t="shared" si="6"/>
        <v>807.64473525594804</v>
      </c>
      <c r="N19" s="84"/>
    </row>
    <row r="20" spans="1:14" ht="28.5" customHeight="1" x14ac:dyDescent="0.25">
      <c r="A20" s="47">
        <v>7</v>
      </c>
      <c r="B20" s="68" t="s">
        <v>298</v>
      </c>
      <c r="C20" s="68" t="s">
        <v>194</v>
      </c>
      <c r="D20" s="81">
        <v>5026.13</v>
      </c>
      <c r="E20" s="82">
        <f t="shared" si="0"/>
        <v>330.66644736842107</v>
      </c>
      <c r="F20" s="40">
        <f t="shared" si="7"/>
        <v>182</v>
      </c>
      <c r="G20" s="71">
        <f t="shared" si="2"/>
        <v>2.493150684931507</v>
      </c>
      <c r="H20" s="83">
        <f t="shared" si="3"/>
        <v>824.40127974044708</v>
      </c>
      <c r="I20" s="71">
        <f t="shared" si="4"/>
        <v>719.67287671232873</v>
      </c>
      <c r="J20" s="83">
        <f t="shared" si="5"/>
        <v>104.72840302811835</v>
      </c>
      <c r="K20" s="68"/>
      <c r="L20" s="81">
        <v>16.756544484499045</v>
      </c>
      <c r="M20" s="81">
        <f t="shared" si="6"/>
        <v>807.64473525594804</v>
      </c>
      <c r="N20" s="84"/>
    </row>
    <row r="21" spans="1:14" ht="28.5" customHeight="1" x14ac:dyDescent="0.25">
      <c r="A21" s="47">
        <v>8</v>
      </c>
      <c r="B21" s="68" t="s">
        <v>299</v>
      </c>
      <c r="C21" s="68" t="s">
        <v>194</v>
      </c>
      <c r="D21" s="81">
        <v>5026.13</v>
      </c>
      <c r="E21" s="82">
        <f t="shared" si="0"/>
        <v>330.66644736842107</v>
      </c>
      <c r="F21" s="40">
        <f t="shared" si="7"/>
        <v>182</v>
      </c>
      <c r="G21" s="71">
        <f t="shared" si="2"/>
        <v>2.493150684931507</v>
      </c>
      <c r="H21" s="83">
        <f t="shared" si="3"/>
        <v>824.40127974044708</v>
      </c>
      <c r="I21" s="71">
        <f t="shared" si="4"/>
        <v>719.67287671232873</v>
      </c>
      <c r="J21" s="83">
        <f t="shared" si="5"/>
        <v>104.72840302811835</v>
      </c>
      <c r="K21" s="68"/>
      <c r="L21" s="81">
        <v>16.756544484499045</v>
      </c>
      <c r="M21" s="81">
        <f t="shared" si="6"/>
        <v>807.64473525594804</v>
      </c>
      <c r="N21" s="84"/>
    </row>
    <row r="22" spans="1:14" ht="28.5" customHeight="1" x14ac:dyDescent="0.25">
      <c r="A22" s="47">
        <v>9</v>
      </c>
      <c r="B22" s="68" t="s">
        <v>300</v>
      </c>
      <c r="C22" s="68" t="s">
        <v>194</v>
      </c>
      <c r="D22" s="81">
        <v>5026.13</v>
      </c>
      <c r="E22" s="82">
        <f t="shared" si="0"/>
        <v>330.66644736842107</v>
      </c>
      <c r="F22" s="40">
        <f t="shared" si="7"/>
        <v>182</v>
      </c>
      <c r="G22" s="71">
        <f t="shared" si="2"/>
        <v>2.493150684931507</v>
      </c>
      <c r="H22" s="83">
        <f t="shared" si="3"/>
        <v>824.40127974044708</v>
      </c>
      <c r="I22" s="71">
        <f t="shared" si="4"/>
        <v>719.67287671232873</v>
      </c>
      <c r="J22" s="83">
        <f t="shared" si="5"/>
        <v>104.72840302811835</v>
      </c>
      <c r="K22" s="68"/>
      <c r="L22" s="81">
        <v>16.756544484499045</v>
      </c>
      <c r="M22" s="81">
        <f t="shared" si="6"/>
        <v>807.64473525594804</v>
      </c>
      <c r="N22" s="84"/>
    </row>
    <row r="23" spans="1:14" ht="28.5" customHeight="1" x14ac:dyDescent="0.25">
      <c r="A23" s="47">
        <v>10</v>
      </c>
      <c r="B23" s="68" t="s">
        <v>301</v>
      </c>
      <c r="C23" s="68" t="s">
        <v>194</v>
      </c>
      <c r="D23" s="81">
        <v>5026.13</v>
      </c>
      <c r="E23" s="82">
        <f t="shared" si="0"/>
        <v>330.66644736842107</v>
      </c>
      <c r="F23" s="40">
        <f t="shared" si="7"/>
        <v>182</v>
      </c>
      <c r="G23" s="71">
        <f t="shared" si="2"/>
        <v>2.493150684931507</v>
      </c>
      <c r="H23" s="83">
        <f t="shared" si="3"/>
        <v>824.40127974044708</v>
      </c>
      <c r="I23" s="71">
        <f t="shared" si="4"/>
        <v>719.67287671232873</v>
      </c>
      <c r="J23" s="83">
        <f t="shared" si="5"/>
        <v>104.72840302811835</v>
      </c>
      <c r="K23" s="68"/>
      <c r="L23" s="81">
        <v>16.756544484499045</v>
      </c>
      <c r="M23" s="81">
        <f t="shared" si="6"/>
        <v>807.64473525594804</v>
      </c>
      <c r="N23" s="84"/>
    </row>
    <row r="24" spans="1:14" ht="28.5" customHeight="1" x14ac:dyDescent="0.25">
      <c r="A24" s="47">
        <v>11</v>
      </c>
      <c r="B24" s="68" t="s">
        <v>302</v>
      </c>
      <c r="C24" s="68" t="s">
        <v>194</v>
      </c>
      <c r="D24" s="81">
        <v>5026.13</v>
      </c>
      <c r="E24" s="82">
        <f t="shared" si="0"/>
        <v>330.66644736842107</v>
      </c>
      <c r="F24" s="40">
        <f t="shared" si="7"/>
        <v>182</v>
      </c>
      <c r="G24" s="71">
        <f t="shared" si="2"/>
        <v>2.493150684931507</v>
      </c>
      <c r="H24" s="83">
        <f t="shared" si="3"/>
        <v>824.40127974044708</v>
      </c>
      <c r="I24" s="71">
        <f t="shared" si="4"/>
        <v>719.67287671232873</v>
      </c>
      <c r="J24" s="83">
        <f t="shared" si="5"/>
        <v>104.72840302811835</v>
      </c>
      <c r="K24" s="68"/>
      <c r="L24" s="81">
        <v>16.756544484499045</v>
      </c>
      <c r="M24" s="81">
        <f t="shared" si="6"/>
        <v>807.64473525594804</v>
      </c>
      <c r="N24" s="84"/>
    </row>
    <row r="25" spans="1:14" ht="28.5" customHeight="1" x14ac:dyDescent="0.25">
      <c r="A25" s="47">
        <v>12</v>
      </c>
      <c r="B25" s="68" t="s">
        <v>303</v>
      </c>
      <c r="C25" s="68" t="s">
        <v>194</v>
      </c>
      <c r="D25" s="81">
        <v>2593.0500000000002</v>
      </c>
      <c r="E25" s="82">
        <f t="shared" si="0"/>
        <v>170.59539473684214</v>
      </c>
      <c r="F25" s="40">
        <f t="shared" si="7"/>
        <v>182</v>
      </c>
      <c r="G25" s="71">
        <f t="shared" si="2"/>
        <v>2.493150684931507</v>
      </c>
      <c r="H25" s="83">
        <f t="shared" si="3"/>
        <v>425.32002523431879</v>
      </c>
      <c r="I25" s="71">
        <f t="shared" si="4"/>
        <v>719.67287671232873</v>
      </c>
      <c r="J25" s="83"/>
      <c r="K25" s="68"/>
      <c r="L25" s="81"/>
      <c r="M25" s="81">
        <f t="shared" si="6"/>
        <v>425.32002523431879</v>
      </c>
      <c r="N25" s="84"/>
    </row>
    <row r="26" spans="1:14" x14ac:dyDescent="0.25">
      <c r="A26" s="141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3"/>
    </row>
    <row r="27" spans="1:14" x14ac:dyDescent="0.25">
      <c r="A27" s="147" t="s">
        <v>282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9"/>
    </row>
    <row r="28" spans="1:14" ht="28.5" customHeight="1" thickBot="1" x14ac:dyDescent="0.3">
      <c r="A28" s="51">
        <v>1</v>
      </c>
      <c r="B28" s="72" t="s">
        <v>205</v>
      </c>
      <c r="C28" s="72" t="s">
        <v>206</v>
      </c>
      <c r="D28" s="85">
        <v>6111.18</v>
      </c>
      <c r="E28" s="86">
        <f t="shared" si="0"/>
        <v>402.05131578947373</v>
      </c>
      <c r="F28" s="52">
        <f>31+30+31+31+28+31</f>
        <v>182</v>
      </c>
      <c r="G28" s="87">
        <f t="shared" si="2"/>
        <v>2.493150684931507</v>
      </c>
      <c r="H28" s="88">
        <f t="shared" si="3"/>
        <v>1002.3745133381401</v>
      </c>
      <c r="I28" s="87">
        <f t="shared" si="4"/>
        <v>719.67287671232873</v>
      </c>
      <c r="J28" s="88">
        <f t="shared" si="5"/>
        <v>282.70163662581137</v>
      </c>
      <c r="K28" s="72"/>
      <c r="L28" s="85">
        <v>50.66</v>
      </c>
      <c r="M28" s="85">
        <f t="shared" si="6"/>
        <v>951.71451333814014</v>
      </c>
      <c r="N28" s="89"/>
    </row>
    <row r="29" spans="1:14" ht="28.5" customHeight="1" x14ac:dyDescent="0.25">
      <c r="A29" s="74">
        <v>2</v>
      </c>
      <c r="B29" s="75" t="s">
        <v>207</v>
      </c>
      <c r="C29" s="75" t="s">
        <v>208</v>
      </c>
      <c r="D29" s="90">
        <v>5264.23</v>
      </c>
      <c r="E29" s="91">
        <f t="shared" si="0"/>
        <v>346.33092105263154</v>
      </c>
      <c r="F29" s="58">
        <f t="shared" ref="F29:F41" si="8">31+30+31+31+28+31</f>
        <v>182</v>
      </c>
      <c r="G29" s="92">
        <f t="shared" si="2"/>
        <v>2.493150684931507</v>
      </c>
      <c r="H29" s="93">
        <f t="shared" si="3"/>
        <v>863.45517303532802</v>
      </c>
      <c r="I29" s="92">
        <f t="shared" si="4"/>
        <v>719.67287671232873</v>
      </c>
      <c r="J29" s="93">
        <f t="shared" si="5"/>
        <v>143.78229632299929</v>
      </c>
      <c r="K29" s="75"/>
      <c r="L29" s="90">
        <v>23.01</v>
      </c>
      <c r="M29" s="90">
        <f t="shared" si="6"/>
        <v>840.44517303532803</v>
      </c>
      <c r="N29" s="94"/>
    </row>
    <row r="30" spans="1:14" ht="28.5" customHeight="1" x14ac:dyDescent="0.25">
      <c r="A30" s="47">
        <v>3</v>
      </c>
      <c r="B30" s="68" t="s">
        <v>209</v>
      </c>
      <c r="C30" s="68" t="s">
        <v>208</v>
      </c>
      <c r="D30" s="81">
        <v>5264.23</v>
      </c>
      <c r="E30" s="82">
        <f t="shared" si="0"/>
        <v>346.33092105263154</v>
      </c>
      <c r="F30" s="40">
        <f t="shared" si="8"/>
        <v>182</v>
      </c>
      <c r="G30" s="71">
        <f t="shared" si="2"/>
        <v>2.493150684931507</v>
      </c>
      <c r="H30" s="83">
        <f t="shared" si="3"/>
        <v>863.45517303532802</v>
      </c>
      <c r="I30" s="71">
        <f t="shared" si="4"/>
        <v>719.67287671232873</v>
      </c>
      <c r="J30" s="83">
        <f t="shared" si="5"/>
        <v>143.78229632299929</v>
      </c>
      <c r="K30" s="68"/>
      <c r="L30" s="81">
        <v>23.01</v>
      </c>
      <c r="M30" s="81">
        <f t="shared" si="6"/>
        <v>840.44517303532803</v>
      </c>
      <c r="N30" s="84"/>
    </row>
    <row r="31" spans="1:14" x14ac:dyDescent="0.25">
      <c r="A31" s="95"/>
      <c r="B31" s="96"/>
      <c r="C31" s="96"/>
      <c r="D31" s="96"/>
      <c r="E31" s="97"/>
      <c r="F31" s="39"/>
      <c r="G31" s="98"/>
      <c r="H31" s="99"/>
      <c r="I31" s="98"/>
      <c r="J31" s="99"/>
      <c r="K31" s="96"/>
      <c r="L31" s="100"/>
      <c r="M31" s="100"/>
      <c r="N31" s="101"/>
    </row>
    <row r="32" spans="1:14" x14ac:dyDescent="0.25">
      <c r="A32" s="155" t="s">
        <v>283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7"/>
    </row>
    <row r="33" spans="1:14" ht="28.5" customHeight="1" x14ac:dyDescent="0.25">
      <c r="A33" s="47">
        <v>1</v>
      </c>
      <c r="B33" s="68" t="s">
        <v>210</v>
      </c>
      <c r="C33" s="68" t="s">
        <v>211</v>
      </c>
      <c r="D33" s="81">
        <v>5026.13</v>
      </c>
      <c r="E33" s="82">
        <f t="shared" si="0"/>
        <v>330.66644736842107</v>
      </c>
      <c r="F33" s="40">
        <f t="shared" si="8"/>
        <v>182</v>
      </c>
      <c r="G33" s="71">
        <f t="shared" si="2"/>
        <v>2.493150684931507</v>
      </c>
      <c r="H33" s="83">
        <f t="shared" si="3"/>
        <v>824.40127974044708</v>
      </c>
      <c r="I33" s="71">
        <f t="shared" si="4"/>
        <v>719.67287671232873</v>
      </c>
      <c r="J33" s="83">
        <f t="shared" si="5"/>
        <v>104.72840302811835</v>
      </c>
      <c r="K33" s="68"/>
      <c r="L33" s="81">
        <v>16.756544484499045</v>
      </c>
      <c r="M33" s="81">
        <f t="shared" si="6"/>
        <v>807.64473525594804</v>
      </c>
      <c r="N33" s="84"/>
    </row>
    <row r="34" spans="1:14" ht="28.5" customHeight="1" x14ac:dyDescent="0.25">
      <c r="A34" s="47">
        <v>2</v>
      </c>
      <c r="B34" s="68" t="s">
        <v>212</v>
      </c>
      <c r="C34" s="68" t="s">
        <v>213</v>
      </c>
      <c r="D34" s="81">
        <v>5026.13</v>
      </c>
      <c r="E34" s="82">
        <f t="shared" si="0"/>
        <v>330.66644736842107</v>
      </c>
      <c r="F34" s="40">
        <f t="shared" si="8"/>
        <v>182</v>
      </c>
      <c r="G34" s="71">
        <f t="shared" si="2"/>
        <v>2.493150684931507</v>
      </c>
      <c r="H34" s="83">
        <f t="shared" si="3"/>
        <v>824.40127974044708</v>
      </c>
      <c r="I34" s="71">
        <f t="shared" si="4"/>
        <v>719.67287671232873</v>
      </c>
      <c r="J34" s="83">
        <f t="shared" si="5"/>
        <v>104.72840302811835</v>
      </c>
      <c r="K34" s="68"/>
      <c r="L34" s="81">
        <v>16.756544484499045</v>
      </c>
      <c r="M34" s="81">
        <f t="shared" si="6"/>
        <v>807.64473525594804</v>
      </c>
      <c r="N34" s="84"/>
    </row>
    <row r="35" spans="1:14" ht="28.5" customHeight="1" x14ac:dyDescent="0.25">
      <c r="A35" s="47">
        <v>3</v>
      </c>
      <c r="B35" s="68" t="s">
        <v>214</v>
      </c>
      <c r="C35" s="68" t="s">
        <v>213</v>
      </c>
      <c r="D35" s="81">
        <v>5026.13</v>
      </c>
      <c r="E35" s="82">
        <f t="shared" si="0"/>
        <v>330.66644736842107</v>
      </c>
      <c r="F35" s="40">
        <f t="shared" si="8"/>
        <v>182</v>
      </c>
      <c r="G35" s="71">
        <f t="shared" si="2"/>
        <v>2.493150684931507</v>
      </c>
      <c r="H35" s="83">
        <f t="shared" si="3"/>
        <v>824.40127974044708</v>
      </c>
      <c r="I35" s="71">
        <f t="shared" si="4"/>
        <v>719.67287671232873</v>
      </c>
      <c r="J35" s="83">
        <f t="shared" si="5"/>
        <v>104.72840302811835</v>
      </c>
      <c r="K35" s="68"/>
      <c r="L35" s="81">
        <v>16.756544484499045</v>
      </c>
      <c r="M35" s="81">
        <f t="shared" si="6"/>
        <v>807.64473525594804</v>
      </c>
      <c r="N35" s="84"/>
    </row>
    <row r="36" spans="1:14" ht="28.5" customHeight="1" x14ac:dyDescent="0.25">
      <c r="A36" s="47">
        <v>4</v>
      </c>
      <c r="B36" s="68" t="s">
        <v>215</v>
      </c>
      <c r="C36" s="68" t="s">
        <v>213</v>
      </c>
      <c r="D36" s="81">
        <v>5026.13</v>
      </c>
      <c r="E36" s="82">
        <f t="shared" si="0"/>
        <v>330.66644736842107</v>
      </c>
      <c r="F36" s="40">
        <f t="shared" si="8"/>
        <v>182</v>
      </c>
      <c r="G36" s="71">
        <f t="shared" si="2"/>
        <v>2.493150684931507</v>
      </c>
      <c r="H36" s="83">
        <f t="shared" si="3"/>
        <v>824.40127974044708</v>
      </c>
      <c r="I36" s="71">
        <f t="shared" si="4"/>
        <v>719.67287671232873</v>
      </c>
      <c r="J36" s="83">
        <f t="shared" si="5"/>
        <v>104.72840302811835</v>
      </c>
      <c r="K36" s="68"/>
      <c r="L36" s="81">
        <v>16.756544484499045</v>
      </c>
      <c r="M36" s="81">
        <f t="shared" si="6"/>
        <v>807.64473525594804</v>
      </c>
      <c r="N36" s="84"/>
    </row>
    <row r="37" spans="1:14" ht="28.5" customHeight="1" x14ac:dyDescent="0.25">
      <c r="A37" s="47">
        <v>5</v>
      </c>
      <c r="B37" s="68" t="s">
        <v>216</v>
      </c>
      <c r="C37" s="68" t="s">
        <v>213</v>
      </c>
      <c r="D37" s="81">
        <v>5026.13</v>
      </c>
      <c r="E37" s="82">
        <f t="shared" si="0"/>
        <v>330.66644736842107</v>
      </c>
      <c r="F37" s="40">
        <f t="shared" si="8"/>
        <v>182</v>
      </c>
      <c r="G37" s="71">
        <f t="shared" si="2"/>
        <v>2.493150684931507</v>
      </c>
      <c r="H37" s="83">
        <f t="shared" si="3"/>
        <v>824.40127974044708</v>
      </c>
      <c r="I37" s="71">
        <f t="shared" si="4"/>
        <v>719.67287671232873</v>
      </c>
      <c r="J37" s="83">
        <f t="shared" si="5"/>
        <v>104.72840302811835</v>
      </c>
      <c r="K37" s="68"/>
      <c r="L37" s="81">
        <v>16.756544484499045</v>
      </c>
      <c r="M37" s="81">
        <f t="shared" si="6"/>
        <v>807.64473525594804</v>
      </c>
      <c r="N37" s="84"/>
    </row>
    <row r="38" spans="1:14" ht="28.5" customHeight="1" x14ac:dyDescent="0.25">
      <c r="A38" s="47">
        <v>6</v>
      </c>
      <c r="B38" s="68" t="s">
        <v>217</v>
      </c>
      <c r="C38" s="68" t="s">
        <v>213</v>
      </c>
      <c r="D38" s="81">
        <v>5026.13</v>
      </c>
      <c r="E38" s="82">
        <f t="shared" si="0"/>
        <v>330.66644736842107</v>
      </c>
      <c r="F38" s="40">
        <f t="shared" si="8"/>
        <v>182</v>
      </c>
      <c r="G38" s="71">
        <f t="shared" si="2"/>
        <v>2.493150684931507</v>
      </c>
      <c r="H38" s="83">
        <f t="shared" si="3"/>
        <v>824.40127974044708</v>
      </c>
      <c r="I38" s="71">
        <f t="shared" si="4"/>
        <v>719.67287671232873</v>
      </c>
      <c r="J38" s="83">
        <f t="shared" si="5"/>
        <v>104.72840302811835</v>
      </c>
      <c r="K38" s="68"/>
      <c r="L38" s="81">
        <v>16.756544484499045</v>
      </c>
      <c r="M38" s="81">
        <f t="shared" si="6"/>
        <v>807.64473525594804</v>
      </c>
      <c r="N38" s="84"/>
    </row>
    <row r="39" spans="1:14" ht="28.5" customHeight="1" x14ac:dyDescent="0.25">
      <c r="A39" s="47">
        <v>7</v>
      </c>
      <c r="B39" s="68" t="s">
        <v>218</v>
      </c>
      <c r="C39" s="68" t="s">
        <v>213</v>
      </c>
      <c r="D39" s="81">
        <v>5026.13</v>
      </c>
      <c r="E39" s="82">
        <f t="shared" si="0"/>
        <v>330.66644736842107</v>
      </c>
      <c r="F39" s="40">
        <f t="shared" si="8"/>
        <v>182</v>
      </c>
      <c r="G39" s="71">
        <f t="shared" si="2"/>
        <v>2.493150684931507</v>
      </c>
      <c r="H39" s="83">
        <f t="shared" si="3"/>
        <v>824.40127974044708</v>
      </c>
      <c r="I39" s="71">
        <f t="shared" si="4"/>
        <v>719.67287671232873</v>
      </c>
      <c r="J39" s="83">
        <f t="shared" si="5"/>
        <v>104.72840302811835</v>
      </c>
      <c r="K39" s="68"/>
      <c r="L39" s="81">
        <v>16.756544484499045</v>
      </c>
      <c r="M39" s="81">
        <f t="shared" si="6"/>
        <v>807.64473525594804</v>
      </c>
      <c r="N39" s="84"/>
    </row>
    <row r="40" spans="1:14" ht="28.5" customHeight="1" x14ac:dyDescent="0.25">
      <c r="A40" s="47">
        <v>8</v>
      </c>
      <c r="B40" s="68" t="s">
        <v>219</v>
      </c>
      <c r="C40" s="68" t="s">
        <v>213</v>
      </c>
      <c r="D40" s="81">
        <v>5026.13</v>
      </c>
      <c r="E40" s="82">
        <f t="shared" si="0"/>
        <v>330.66644736842107</v>
      </c>
      <c r="F40" s="40">
        <f t="shared" si="8"/>
        <v>182</v>
      </c>
      <c r="G40" s="71">
        <f t="shared" si="2"/>
        <v>2.493150684931507</v>
      </c>
      <c r="H40" s="83">
        <f t="shared" si="3"/>
        <v>824.40127974044708</v>
      </c>
      <c r="I40" s="71">
        <f t="shared" si="4"/>
        <v>719.67287671232873</v>
      </c>
      <c r="J40" s="83">
        <f t="shared" si="5"/>
        <v>104.72840302811835</v>
      </c>
      <c r="K40" s="68"/>
      <c r="L40" s="81">
        <v>16.756544484499045</v>
      </c>
      <c r="M40" s="81">
        <f t="shared" si="6"/>
        <v>807.64473525594804</v>
      </c>
      <c r="N40" s="84"/>
    </row>
    <row r="41" spans="1:14" ht="28.5" customHeight="1" thickBot="1" x14ac:dyDescent="0.3">
      <c r="A41" s="51">
        <v>9</v>
      </c>
      <c r="B41" s="72" t="s">
        <v>220</v>
      </c>
      <c r="C41" s="72" t="s">
        <v>213</v>
      </c>
      <c r="D41" s="85">
        <v>5026.13</v>
      </c>
      <c r="E41" s="86">
        <f t="shared" si="0"/>
        <v>330.66644736842107</v>
      </c>
      <c r="F41" s="52">
        <f t="shared" si="8"/>
        <v>182</v>
      </c>
      <c r="G41" s="87">
        <f t="shared" si="2"/>
        <v>2.493150684931507</v>
      </c>
      <c r="H41" s="88">
        <f t="shared" si="3"/>
        <v>824.40127974044708</v>
      </c>
      <c r="I41" s="87">
        <f t="shared" si="4"/>
        <v>719.67287671232873</v>
      </c>
      <c r="J41" s="88">
        <f t="shared" si="5"/>
        <v>104.72840302811835</v>
      </c>
      <c r="K41" s="72"/>
      <c r="L41" s="85">
        <v>16.756544484499045</v>
      </c>
      <c r="M41" s="85">
        <f t="shared" si="6"/>
        <v>807.64473525594804</v>
      </c>
      <c r="N41" s="89"/>
    </row>
    <row r="42" spans="1:14" ht="16.5" thickBot="1" x14ac:dyDescent="0.3">
      <c r="A42" s="32"/>
      <c r="B42" s="154" t="s">
        <v>284</v>
      </c>
      <c r="C42" s="154"/>
      <c r="D42" s="35">
        <f>SUM(D33:D41,D28:D30,D14:D25,D8:D11)</f>
        <v>150281.34310000006</v>
      </c>
      <c r="E42" s="33"/>
      <c r="F42" s="33"/>
      <c r="G42" s="33"/>
      <c r="H42" s="33"/>
      <c r="I42" s="33"/>
      <c r="J42" s="33"/>
      <c r="K42" s="33"/>
      <c r="L42" s="35">
        <f>SUM(L8:L41)</f>
        <v>877.09340413944085</v>
      </c>
      <c r="M42" s="36">
        <f>SUM(M8:M41)</f>
        <v>23772.514061794231</v>
      </c>
    </row>
    <row r="49" spans="2:14" x14ac:dyDescent="0.25">
      <c r="B49" s="37" t="s">
        <v>265</v>
      </c>
      <c r="E49" s="134" t="s">
        <v>267</v>
      </c>
      <c r="F49" s="134"/>
      <c r="G49" s="134"/>
      <c r="M49" s="134" t="s">
        <v>269</v>
      </c>
      <c r="N49" s="134"/>
    </row>
    <row r="50" spans="2:14" x14ac:dyDescent="0.25">
      <c r="B50" s="4" t="s">
        <v>266</v>
      </c>
      <c r="E50" s="133" t="s">
        <v>268</v>
      </c>
      <c r="F50" s="133"/>
      <c r="G50" s="133"/>
      <c r="M50" s="133" t="s">
        <v>270</v>
      </c>
      <c r="N50" s="133"/>
    </row>
  </sheetData>
  <mergeCells count="15">
    <mergeCell ref="E50:G50"/>
    <mergeCell ref="M49:N49"/>
    <mergeCell ref="M50:N50"/>
    <mergeCell ref="B42:C42"/>
    <mergeCell ref="A1:B5"/>
    <mergeCell ref="C1:N2"/>
    <mergeCell ref="C3:N4"/>
    <mergeCell ref="C5:N5"/>
    <mergeCell ref="E49:G49"/>
    <mergeCell ref="A26:N26"/>
    <mergeCell ref="A27:N27"/>
    <mergeCell ref="A6:N6"/>
    <mergeCell ref="A13:N13"/>
    <mergeCell ref="A12:N12"/>
    <mergeCell ref="A32:N32"/>
  </mergeCells>
  <pageMargins left="0.7" right="0.7" top="0.75" bottom="0.75" header="0.3" footer="0.3"/>
  <pageSetup paperSize="14" scale="75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51"/>
  <sheetViews>
    <sheetView workbookViewId="0">
      <selection activeCell="C23" sqref="C23"/>
    </sheetView>
  </sheetViews>
  <sheetFormatPr baseColWidth="10" defaultRowHeight="15" x14ac:dyDescent="0.25"/>
  <cols>
    <col min="1" max="1" width="24.7109375" customWidth="1"/>
    <col min="4" max="4" width="25.42578125" customWidth="1"/>
    <col min="7" max="7" width="27.28515625" customWidth="1"/>
    <col min="10" max="10" width="26" customWidth="1"/>
    <col min="13" max="13" width="26.140625" customWidth="1"/>
    <col min="16" max="16" width="25.140625" customWidth="1"/>
  </cols>
  <sheetData>
    <row r="1" spans="1:17" ht="18.75" x14ac:dyDescent="0.3">
      <c r="A1" s="137" t="s">
        <v>186</v>
      </c>
      <c r="B1" s="138"/>
      <c r="C1" s="2"/>
      <c r="D1" s="138"/>
      <c r="E1" s="138"/>
      <c r="G1" s="137" t="s">
        <v>188</v>
      </c>
      <c r="H1" s="138"/>
      <c r="I1" s="2"/>
      <c r="J1" s="138"/>
      <c r="K1" s="138"/>
      <c r="M1" s="137" t="s">
        <v>190</v>
      </c>
      <c r="N1" s="138"/>
      <c r="O1" s="2"/>
      <c r="P1" s="138"/>
      <c r="Q1" s="138"/>
    </row>
    <row r="2" spans="1:17" x14ac:dyDescent="0.25">
      <c r="A2" s="2"/>
      <c r="B2" s="2"/>
      <c r="C2" s="2"/>
      <c r="D2" s="2"/>
      <c r="E2" s="2"/>
      <c r="G2" s="2"/>
      <c r="H2" s="2"/>
      <c r="I2" s="2"/>
      <c r="J2" s="2"/>
      <c r="K2" s="2"/>
      <c r="M2" s="2"/>
      <c r="N2" s="2"/>
      <c r="O2" s="2"/>
      <c r="P2" s="2"/>
      <c r="Q2" s="2"/>
    </row>
    <row r="3" spans="1:17" x14ac:dyDescent="0.25">
      <c r="A3" s="2"/>
      <c r="B3" s="2"/>
      <c r="C3" s="2"/>
      <c r="D3" s="2" t="s">
        <v>222</v>
      </c>
      <c r="E3" s="2">
        <f>B5</f>
        <v>17840.099999999999</v>
      </c>
      <c r="G3" s="2"/>
      <c r="H3" s="2"/>
      <c r="I3" s="2"/>
      <c r="J3" s="2" t="s">
        <v>222</v>
      </c>
      <c r="K3" s="2">
        <f>H5</f>
        <v>16720</v>
      </c>
      <c r="M3" s="2"/>
      <c r="N3" s="2"/>
      <c r="O3" s="2"/>
      <c r="P3" s="2" t="s">
        <v>222</v>
      </c>
      <c r="Q3" s="2">
        <f>N5</f>
        <v>13246</v>
      </c>
    </row>
    <row r="4" spans="1:17" x14ac:dyDescent="0.25">
      <c r="A4" s="2"/>
      <c r="B4" s="2"/>
      <c r="C4" s="2"/>
      <c r="D4" s="2" t="s">
        <v>223</v>
      </c>
      <c r="E4" s="2">
        <v>743.42162959625091</v>
      </c>
      <c r="G4" s="2"/>
      <c r="H4" s="2"/>
      <c r="I4" s="2"/>
      <c r="J4" s="2" t="s">
        <v>223</v>
      </c>
      <c r="K4" s="2">
        <v>651.56000000000006</v>
      </c>
      <c r="M4" s="2"/>
      <c r="N4" s="2"/>
      <c r="O4" s="2"/>
      <c r="P4" s="2" t="s">
        <v>223</v>
      </c>
      <c r="Q4" s="2">
        <v>366.65192501802483</v>
      </c>
    </row>
    <row r="5" spans="1:17" x14ac:dyDescent="0.25">
      <c r="A5" s="2" t="s">
        <v>222</v>
      </c>
      <c r="B5" s="2">
        <f>8920.05*2</f>
        <v>17840.099999999999</v>
      </c>
      <c r="C5" s="2"/>
      <c r="D5" s="2" t="s">
        <v>224</v>
      </c>
      <c r="E5" s="2">
        <f>E3+E4</f>
        <v>18583.521629596249</v>
      </c>
      <c r="G5" s="2" t="s">
        <v>222</v>
      </c>
      <c r="H5" s="2">
        <f>8360*2</f>
        <v>16720</v>
      </c>
      <c r="I5" s="2"/>
      <c r="J5" s="2" t="s">
        <v>224</v>
      </c>
      <c r="K5" s="2">
        <f>K3+K4</f>
        <v>17371.560000000001</v>
      </c>
      <c r="M5" s="2" t="s">
        <v>222</v>
      </c>
      <c r="N5" s="2">
        <f>6623*2</f>
        <v>13246</v>
      </c>
      <c r="O5" s="2"/>
      <c r="P5" s="2" t="s">
        <v>224</v>
      </c>
      <c r="Q5" s="2">
        <f>Q3+Q4</f>
        <v>13612.651925018024</v>
      </c>
    </row>
    <row r="6" spans="1:17" x14ac:dyDescent="0.25">
      <c r="A6" s="2" t="s">
        <v>225</v>
      </c>
      <c r="B6" s="2">
        <v>13381.48</v>
      </c>
      <c r="C6" s="2"/>
      <c r="D6" s="2" t="s">
        <v>225</v>
      </c>
      <c r="E6" s="2">
        <v>13381.48</v>
      </c>
      <c r="G6" s="2" t="s">
        <v>225</v>
      </c>
      <c r="H6" s="2">
        <v>13381.48</v>
      </c>
      <c r="I6" s="2"/>
      <c r="J6" s="2" t="s">
        <v>225</v>
      </c>
      <c r="K6" s="2">
        <v>13381.48</v>
      </c>
      <c r="M6" s="2" t="s">
        <v>225</v>
      </c>
      <c r="N6" s="2">
        <v>11176.63</v>
      </c>
      <c r="O6" s="2"/>
      <c r="P6" s="2" t="s">
        <v>225</v>
      </c>
      <c r="Q6" s="2">
        <v>13381.48</v>
      </c>
    </row>
    <row r="7" spans="1:17" x14ac:dyDescent="0.25">
      <c r="A7" s="2" t="s">
        <v>226</v>
      </c>
      <c r="B7" s="2">
        <f>B5-B6</f>
        <v>4458.619999999999</v>
      </c>
      <c r="C7" s="2"/>
      <c r="D7" s="2" t="s">
        <v>226</v>
      </c>
      <c r="E7" s="2">
        <f>(E5-E6)</f>
        <v>5202.0416295962495</v>
      </c>
      <c r="G7" s="2" t="s">
        <v>226</v>
      </c>
      <c r="H7" s="2">
        <f>H5-H6</f>
        <v>3338.5200000000004</v>
      </c>
      <c r="I7" s="2"/>
      <c r="J7" s="2" t="s">
        <v>226</v>
      </c>
      <c r="K7" s="2">
        <f>(K5-K6)</f>
        <v>3990.0800000000017</v>
      </c>
      <c r="M7" s="2" t="s">
        <v>226</v>
      </c>
      <c r="N7" s="2">
        <f>N5-N6</f>
        <v>2069.3700000000008</v>
      </c>
      <c r="O7" s="2"/>
      <c r="P7" s="2" t="s">
        <v>226</v>
      </c>
      <c r="Q7" s="2">
        <f>(Q5-Q6)</f>
        <v>231.17192501802492</v>
      </c>
    </row>
    <row r="8" spans="1:17" x14ac:dyDescent="0.25">
      <c r="A8" s="2" t="s">
        <v>227</v>
      </c>
      <c r="B8" s="3">
        <v>0.21360000000000001</v>
      </c>
      <c r="C8" s="2"/>
      <c r="D8" s="2" t="s">
        <v>227</v>
      </c>
      <c r="E8" s="3">
        <v>0.21360000000000001</v>
      </c>
      <c r="G8" s="2" t="s">
        <v>227</v>
      </c>
      <c r="H8" s="3">
        <v>0.21360000000000001</v>
      </c>
      <c r="I8" s="2"/>
      <c r="J8" s="2" t="s">
        <v>227</v>
      </c>
      <c r="K8" s="3">
        <v>0.21360000000000001</v>
      </c>
      <c r="M8" s="2" t="s">
        <v>227</v>
      </c>
      <c r="N8" s="3">
        <v>0.1792</v>
      </c>
      <c r="O8" s="2"/>
      <c r="P8" s="2" t="s">
        <v>227</v>
      </c>
      <c r="Q8" s="3">
        <v>0.21360000000000001</v>
      </c>
    </row>
    <row r="9" spans="1:17" x14ac:dyDescent="0.25">
      <c r="A9" s="2" t="s">
        <v>228</v>
      </c>
      <c r="B9" s="2">
        <f>B7*B8</f>
        <v>952.36123199999986</v>
      </c>
      <c r="C9" s="2"/>
      <c r="D9" s="2" t="s">
        <v>228</v>
      </c>
      <c r="E9" s="2">
        <f>(E7*E8)</f>
        <v>1111.156092081759</v>
      </c>
      <c r="G9" s="2" t="s">
        <v>228</v>
      </c>
      <c r="H9" s="2">
        <f>H7*H8</f>
        <v>713.10787200000016</v>
      </c>
      <c r="I9" s="2"/>
      <c r="J9" s="2" t="s">
        <v>228</v>
      </c>
      <c r="K9" s="2">
        <f>(K7*K8)</f>
        <v>852.28108800000041</v>
      </c>
      <c r="M9" s="2" t="s">
        <v>228</v>
      </c>
      <c r="N9" s="2">
        <f>N7*N8</f>
        <v>370.83110400000015</v>
      </c>
      <c r="O9" s="2"/>
      <c r="P9" s="2" t="s">
        <v>228</v>
      </c>
      <c r="Q9" s="2">
        <f>(Q7*Q8)</f>
        <v>49.378323183850128</v>
      </c>
    </row>
    <row r="10" spans="1:17" x14ac:dyDescent="0.25">
      <c r="A10" s="2" t="s">
        <v>229</v>
      </c>
      <c r="B10" s="2">
        <v>1417.12</v>
      </c>
      <c r="C10" s="2"/>
      <c r="D10" s="2" t="s">
        <v>229</v>
      </c>
      <c r="E10" s="2">
        <v>1417.12</v>
      </c>
      <c r="G10" s="2" t="s">
        <v>229</v>
      </c>
      <c r="H10" s="2">
        <v>1417.12</v>
      </c>
      <c r="I10" s="2"/>
      <c r="J10" s="2" t="s">
        <v>229</v>
      </c>
      <c r="K10" s="2">
        <v>1417.12</v>
      </c>
      <c r="M10" s="2" t="s">
        <v>229</v>
      </c>
      <c r="N10" s="2">
        <v>1022.01</v>
      </c>
      <c r="O10" s="2"/>
      <c r="P10" s="2" t="s">
        <v>229</v>
      </c>
      <c r="Q10" s="2">
        <v>1417.12</v>
      </c>
    </row>
    <row r="11" spans="1:17" x14ac:dyDescent="0.25">
      <c r="A11" s="2" t="s">
        <v>230</v>
      </c>
      <c r="B11" s="2">
        <f>B9+B10</f>
        <v>2369.4812319999996</v>
      </c>
      <c r="C11" s="2"/>
      <c r="D11" s="2" t="s">
        <v>230</v>
      </c>
      <c r="E11" s="2">
        <f>(E9+E10)</f>
        <v>2528.2760920817591</v>
      </c>
      <c r="G11" s="2" t="s">
        <v>230</v>
      </c>
      <c r="H11" s="2">
        <f>H9+H10</f>
        <v>2130.2278719999999</v>
      </c>
      <c r="I11" s="2"/>
      <c r="J11" s="2" t="s">
        <v>230</v>
      </c>
      <c r="K11" s="2">
        <f>(K9+K10)</f>
        <v>2269.4010880000005</v>
      </c>
      <c r="M11" s="2" t="s">
        <v>230</v>
      </c>
      <c r="N11" s="2">
        <f>N9+N10</f>
        <v>1392.8411040000001</v>
      </c>
      <c r="O11" s="2"/>
      <c r="P11" s="2" t="s">
        <v>230</v>
      </c>
      <c r="Q11" s="2">
        <f>(Q9+Q10)</f>
        <v>1466.4983231838501</v>
      </c>
    </row>
    <row r="12" spans="1:17" x14ac:dyDescent="0.25">
      <c r="A12" s="2" t="s">
        <v>231</v>
      </c>
      <c r="B12" s="2"/>
      <c r="C12" s="2"/>
      <c r="D12" s="2" t="s">
        <v>231</v>
      </c>
      <c r="E12" s="2"/>
      <c r="G12" s="2" t="s">
        <v>231</v>
      </c>
      <c r="H12" s="2"/>
      <c r="I12" s="2"/>
      <c r="J12" s="2" t="s">
        <v>231</v>
      </c>
      <c r="K12" s="2"/>
      <c r="M12" s="2" t="s">
        <v>231</v>
      </c>
      <c r="N12" s="2"/>
      <c r="O12" s="2"/>
      <c r="P12" s="2" t="s">
        <v>231</v>
      </c>
      <c r="Q12" s="2"/>
    </row>
    <row r="13" spans="1:17" x14ac:dyDescent="0.25">
      <c r="A13" s="2" t="s">
        <v>232</v>
      </c>
      <c r="B13" s="2">
        <f>(B11-B12)</f>
        <v>2369.4812319999996</v>
      </c>
      <c r="C13" s="2"/>
      <c r="D13" s="2" t="s">
        <v>232</v>
      </c>
      <c r="E13" s="2">
        <f>(E11-E12)</f>
        <v>2528.2760920817591</v>
      </c>
      <c r="G13" s="2" t="s">
        <v>232</v>
      </c>
      <c r="H13" s="2">
        <f>(H11-H12)</f>
        <v>2130.2278719999999</v>
      </c>
      <c r="I13" s="2"/>
      <c r="J13" s="2" t="s">
        <v>232</v>
      </c>
      <c r="K13" s="2">
        <f>(K11-K12)</f>
        <v>2269.4010880000005</v>
      </c>
      <c r="M13" s="2" t="s">
        <v>232</v>
      </c>
      <c r="N13" s="2">
        <f>(N11-N12)</f>
        <v>1392.8411040000001</v>
      </c>
      <c r="O13" s="2"/>
      <c r="P13" s="2" t="s">
        <v>232</v>
      </c>
      <c r="Q13" s="2">
        <f>(Q11-Q12)</f>
        <v>1466.4983231838501</v>
      </c>
    </row>
    <row r="14" spans="1:17" x14ac:dyDescent="0.25">
      <c r="A14" s="2"/>
      <c r="B14" s="2"/>
      <c r="C14" s="2"/>
      <c r="D14" s="2"/>
      <c r="E14" s="2"/>
      <c r="G14" s="2"/>
      <c r="H14" s="2"/>
      <c r="I14" s="2"/>
      <c r="J14" s="2"/>
      <c r="K14" s="2"/>
      <c r="M14" s="2"/>
      <c r="N14" s="2"/>
      <c r="O14" s="2"/>
      <c r="P14" s="2"/>
      <c r="Q14" s="2"/>
    </row>
    <row r="15" spans="1:17" x14ac:dyDescent="0.25">
      <c r="A15" s="2"/>
      <c r="B15" s="2"/>
      <c r="C15" s="2"/>
      <c r="D15" s="2" t="s">
        <v>233</v>
      </c>
      <c r="E15" s="2">
        <f>E13-B13</f>
        <v>158.79486008175945</v>
      </c>
      <c r="G15" s="2"/>
      <c r="H15" s="2"/>
      <c r="I15" s="2"/>
      <c r="J15" s="2" t="s">
        <v>233</v>
      </c>
      <c r="K15" s="2">
        <f>K13-H13</f>
        <v>139.17321600000059</v>
      </c>
      <c r="M15" s="2"/>
      <c r="N15" s="2"/>
      <c r="O15" s="2"/>
      <c r="P15" s="2" t="s">
        <v>233</v>
      </c>
      <c r="Q15" s="2">
        <f>Q13-N13</f>
        <v>73.657219183849975</v>
      </c>
    </row>
    <row r="18" spans="1:17" ht="18.75" x14ac:dyDescent="0.3">
      <c r="A18" s="137" t="s">
        <v>192</v>
      </c>
      <c r="B18" s="138"/>
      <c r="C18" s="2"/>
      <c r="D18" s="138"/>
      <c r="E18" s="138"/>
      <c r="G18" s="137" t="s">
        <v>193</v>
      </c>
      <c r="H18" s="138"/>
      <c r="I18" s="2"/>
      <c r="J18" s="138"/>
      <c r="K18" s="138"/>
      <c r="M18" s="158" t="s">
        <v>195</v>
      </c>
      <c r="N18" s="158"/>
    </row>
    <row r="19" spans="1:17" x14ac:dyDescent="0.25">
      <c r="A19" s="2"/>
      <c r="B19" s="2"/>
      <c r="C19" s="2"/>
      <c r="D19" s="2"/>
      <c r="E19" s="2"/>
      <c r="G19" s="2"/>
      <c r="H19" s="2"/>
      <c r="I19" s="2"/>
      <c r="J19" s="2"/>
      <c r="K19" s="2"/>
      <c r="M19" s="2"/>
      <c r="N19" s="2"/>
      <c r="O19" s="2"/>
      <c r="P19" s="2"/>
      <c r="Q19" s="2"/>
    </row>
    <row r="20" spans="1:17" x14ac:dyDescent="0.25">
      <c r="A20" s="2"/>
      <c r="B20" s="2"/>
      <c r="C20" s="2"/>
      <c r="D20" s="2" t="s">
        <v>222</v>
      </c>
      <c r="E20" s="2">
        <f>B22</f>
        <v>13246</v>
      </c>
      <c r="G20" s="2"/>
      <c r="H20" s="2"/>
      <c r="I20" s="2"/>
      <c r="J20" s="2" t="s">
        <v>222</v>
      </c>
      <c r="K20" s="2">
        <f>H22</f>
        <v>10052.26</v>
      </c>
      <c r="M20" s="2"/>
      <c r="N20" s="2"/>
      <c r="O20" s="2"/>
      <c r="P20" s="2" t="s">
        <v>222</v>
      </c>
      <c r="Q20" s="2">
        <f>N22</f>
        <v>10052.26</v>
      </c>
    </row>
    <row r="21" spans="1:17" x14ac:dyDescent="0.25">
      <c r="A21" s="2"/>
      <c r="B21" s="2"/>
      <c r="C21" s="2"/>
      <c r="D21" s="2" t="s">
        <v>223</v>
      </c>
      <c r="E21" s="2">
        <v>366.65192501802483</v>
      </c>
      <c r="G21" s="2"/>
      <c r="H21" s="2"/>
      <c r="I21" s="2"/>
      <c r="J21" s="2" t="s">
        <v>223</v>
      </c>
      <c r="K21" s="2">
        <v>104.72840302811835</v>
      </c>
      <c r="M21" s="2"/>
      <c r="N21" s="2"/>
      <c r="O21" s="2"/>
      <c r="P21" s="2" t="s">
        <v>223</v>
      </c>
      <c r="Q21" s="2">
        <v>104.72840302811835</v>
      </c>
    </row>
    <row r="22" spans="1:17" x14ac:dyDescent="0.25">
      <c r="A22" s="2" t="s">
        <v>222</v>
      </c>
      <c r="B22" s="2">
        <f>6623*2</f>
        <v>13246</v>
      </c>
      <c r="C22" s="2"/>
      <c r="D22" s="2" t="s">
        <v>224</v>
      </c>
      <c r="E22" s="2">
        <f>E20+E21</f>
        <v>13612.651925018024</v>
      </c>
      <c r="G22" s="2" t="s">
        <v>222</v>
      </c>
      <c r="H22" s="2">
        <f>5026.13*2</f>
        <v>10052.26</v>
      </c>
      <c r="I22" s="2"/>
      <c r="J22" s="2" t="s">
        <v>224</v>
      </c>
      <c r="K22" s="2">
        <f>K20+K21</f>
        <v>10156.988403028119</v>
      </c>
      <c r="M22" s="2" t="s">
        <v>222</v>
      </c>
      <c r="N22" s="2">
        <f>5026.13*2</f>
        <v>10052.26</v>
      </c>
      <c r="O22" s="2"/>
      <c r="P22" s="2" t="s">
        <v>224</v>
      </c>
      <c r="Q22" s="2">
        <f>Q20+Q21</f>
        <v>10156.988403028119</v>
      </c>
    </row>
    <row r="23" spans="1:17" x14ac:dyDescent="0.25">
      <c r="A23" s="2" t="s">
        <v>225</v>
      </c>
      <c r="B23" s="2">
        <v>11176.63</v>
      </c>
      <c r="C23" s="2"/>
      <c r="D23" s="2" t="s">
        <v>225</v>
      </c>
      <c r="E23" s="2">
        <v>13381.48</v>
      </c>
      <c r="G23" s="2" t="s">
        <v>225</v>
      </c>
      <c r="H23" s="2">
        <v>9614.67</v>
      </c>
      <c r="I23" s="2"/>
      <c r="J23" s="2" t="s">
        <v>225</v>
      </c>
      <c r="K23" s="2">
        <v>9614.67</v>
      </c>
      <c r="M23" s="2" t="s">
        <v>225</v>
      </c>
      <c r="N23" s="2">
        <v>9614.67</v>
      </c>
      <c r="O23" s="2"/>
      <c r="P23" s="2" t="s">
        <v>225</v>
      </c>
      <c r="Q23" s="2">
        <v>9614.67</v>
      </c>
    </row>
    <row r="24" spans="1:17" x14ac:dyDescent="0.25">
      <c r="A24" s="2" t="s">
        <v>226</v>
      </c>
      <c r="B24" s="2">
        <f>B22-B23</f>
        <v>2069.3700000000008</v>
      </c>
      <c r="C24" s="2"/>
      <c r="D24" s="2" t="s">
        <v>226</v>
      </c>
      <c r="E24" s="2">
        <f>(E22-E23)</f>
        <v>231.17192501802492</v>
      </c>
      <c r="G24" s="2" t="s">
        <v>226</v>
      </c>
      <c r="H24" s="2">
        <f>H22-H23</f>
        <v>437.59000000000015</v>
      </c>
      <c r="I24" s="2"/>
      <c r="J24" s="2" t="s">
        <v>226</v>
      </c>
      <c r="K24" s="2">
        <f>(K22-K23)</f>
        <v>542.31840302811906</v>
      </c>
      <c r="M24" s="2" t="s">
        <v>226</v>
      </c>
      <c r="N24" s="2">
        <f>N22-N23</f>
        <v>437.59000000000015</v>
      </c>
      <c r="O24" s="2"/>
      <c r="P24" s="2" t="s">
        <v>226</v>
      </c>
      <c r="Q24" s="2">
        <f>(Q22-Q23)</f>
        <v>542.31840302811906</v>
      </c>
    </row>
    <row r="25" spans="1:17" x14ac:dyDescent="0.25">
      <c r="A25" s="2" t="s">
        <v>227</v>
      </c>
      <c r="B25" s="3">
        <v>0.1792</v>
      </c>
      <c r="C25" s="2"/>
      <c r="D25" s="2" t="s">
        <v>227</v>
      </c>
      <c r="E25" s="3">
        <v>0.21360000000000001</v>
      </c>
      <c r="G25" s="2" t="s">
        <v>227</v>
      </c>
      <c r="H25" s="3">
        <v>0.16</v>
      </c>
      <c r="I25" s="2"/>
      <c r="J25" s="2" t="s">
        <v>227</v>
      </c>
      <c r="K25" s="3">
        <v>0.16</v>
      </c>
      <c r="M25" s="2" t="s">
        <v>227</v>
      </c>
      <c r="N25" s="3">
        <v>0.16</v>
      </c>
      <c r="O25" s="2"/>
      <c r="P25" s="2" t="s">
        <v>227</v>
      </c>
      <c r="Q25" s="3">
        <v>0.16</v>
      </c>
    </row>
    <row r="26" spans="1:17" x14ac:dyDescent="0.25">
      <c r="A26" s="2" t="s">
        <v>228</v>
      </c>
      <c r="B26" s="2">
        <f>B24*B25</f>
        <v>370.83110400000015</v>
      </c>
      <c r="C26" s="2"/>
      <c r="D26" s="2" t="s">
        <v>228</v>
      </c>
      <c r="E26" s="2">
        <f>(E24*E25)</f>
        <v>49.378323183850128</v>
      </c>
      <c r="G26" s="2" t="s">
        <v>228</v>
      </c>
      <c r="H26" s="2">
        <f>H24*H25</f>
        <v>70.014400000000023</v>
      </c>
      <c r="I26" s="2"/>
      <c r="J26" s="2" t="s">
        <v>228</v>
      </c>
      <c r="K26" s="2">
        <f>(K24*K25)</f>
        <v>86.770944484499054</v>
      </c>
      <c r="M26" s="2" t="s">
        <v>228</v>
      </c>
      <c r="N26" s="2">
        <f>N24*N25</f>
        <v>70.014400000000023</v>
      </c>
      <c r="O26" s="2"/>
      <c r="P26" s="2" t="s">
        <v>228</v>
      </c>
      <c r="Q26" s="2">
        <f>(Q24*Q25)</f>
        <v>86.770944484499054</v>
      </c>
    </row>
    <row r="27" spans="1:17" x14ac:dyDescent="0.25">
      <c r="A27" s="2" t="s">
        <v>229</v>
      </c>
      <c r="B27" s="2">
        <v>1022.01</v>
      </c>
      <c r="C27" s="2"/>
      <c r="D27" s="2" t="s">
        <v>229</v>
      </c>
      <c r="E27" s="2">
        <v>1417.12</v>
      </c>
      <c r="G27" s="2" t="s">
        <v>229</v>
      </c>
      <c r="H27" s="2">
        <v>772.1</v>
      </c>
      <c r="I27" s="2"/>
      <c r="J27" s="2" t="s">
        <v>229</v>
      </c>
      <c r="K27" s="2">
        <v>772.1</v>
      </c>
      <c r="M27" s="2" t="s">
        <v>229</v>
      </c>
      <c r="N27" s="2">
        <v>772.1</v>
      </c>
      <c r="O27" s="2"/>
      <c r="P27" s="2" t="s">
        <v>229</v>
      </c>
      <c r="Q27" s="2">
        <v>772.1</v>
      </c>
    </row>
    <row r="28" spans="1:17" x14ac:dyDescent="0.25">
      <c r="A28" s="2" t="s">
        <v>230</v>
      </c>
      <c r="B28" s="2">
        <f>B26+B27</f>
        <v>1392.8411040000001</v>
      </c>
      <c r="C28" s="2"/>
      <c r="D28" s="2" t="s">
        <v>230</v>
      </c>
      <c r="E28" s="2">
        <f>(E26+E27)</f>
        <v>1466.4983231838501</v>
      </c>
      <c r="G28" s="2" t="s">
        <v>230</v>
      </c>
      <c r="H28" s="2">
        <f>H26+H27</f>
        <v>842.11440000000005</v>
      </c>
      <c r="I28" s="2"/>
      <c r="J28" s="2" t="s">
        <v>230</v>
      </c>
      <c r="K28" s="2">
        <f>(K26+K27)</f>
        <v>858.87094448449909</v>
      </c>
      <c r="M28" s="2" t="s">
        <v>230</v>
      </c>
      <c r="N28" s="2">
        <f>N26+N27</f>
        <v>842.11440000000005</v>
      </c>
      <c r="O28" s="2"/>
      <c r="P28" s="2" t="s">
        <v>230</v>
      </c>
      <c r="Q28" s="2">
        <f>(Q26+Q27)</f>
        <v>858.87094448449909</v>
      </c>
    </row>
    <row r="29" spans="1:17" x14ac:dyDescent="0.25">
      <c r="A29" s="2" t="s">
        <v>231</v>
      </c>
      <c r="B29" s="2"/>
      <c r="C29" s="2"/>
      <c r="D29" s="2" t="s">
        <v>231</v>
      </c>
      <c r="E29" s="2"/>
      <c r="G29" s="2" t="s">
        <v>231</v>
      </c>
      <c r="H29" s="2"/>
      <c r="I29" s="2"/>
      <c r="J29" s="2" t="s">
        <v>231</v>
      </c>
      <c r="K29" s="2"/>
      <c r="M29" s="2" t="s">
        <v>231</v>
      </c>
      <c r="N29" s="2"/>
      <c r="O29" s="2"/>
      <c r="P29" s="2" t="s">
        <v>231</v>
      </c>
      <c r="Q29" s="2"/>
    </row>
    <row r="30" spans="1:17" x14ac:dyDescent="0.25">
      <c r="A30" s="2" t="s">
        <v>232</v>
      </c>
      <c r="B30" s="2">
        <f>(B28-B29)</f>
        <v>1392.8411040000001</v>
      </c>
      <c r="C30" s="2"/>
      <c r="D30" s="2" t="s">
        <v>232</v>
      </c>
      <c r="E30" s="2">
        <f>(E28-E29)</f>
        <v>1466.4983231838501</v>
      </c>
      <c r="G30" s="2" t="s">
        <v>232</v>
      </c>
      <c r="H30" s="2">
        <f>(H28-H29)</f>
        <v>842.11440000000005</v>
      </c>
      <c r="I30" s="2"/>
      <c r="J30" s="2" t="s">
        <v>232</v>
      </c>
      <c r="K30" s="2">
        <f>(K28-K29)</f>
        <v>858.87094448449909</v>
      </c>
      <c r="M30" s="2" t="s">
        <v>232</v>
      </c>
      <c r="N30" s="2">
        <f>(N28-N29)</f>
        <v>842.11440000000005</v>
      </c>
      <c r="O30" s="2"/>
      <c r="P30" s="2" t="s">
        <v>232</v>
      </c>
      <c r="Q30" s="2">
        <f>(Q28-Q29)</f>
        <v>858.87094448449909</v>
      </c>
    </row>
    <row r="31" spans="1:17" x14ac:dyDescent="0.25">
      <c r="A31" s="2"/>
      <c r="B31" s="2"/>
      <c r="C31" s="2"/>
      <c r="D31" s="2"/>
      <c r="E31" s="2"/>
      <c r="G31" s="2"/>
      <c r="H31" s="2"/>
      <c r="I31" s="2"/>
      <c r="J31" s="2"/>
      <c r="K31" s="2"/>
      <c r="M31" s="2"/>
      <c r="N31" s="2"/>
      <c r="O31" s="2"/>
      <c r="P31" s="2"/>
      <c r="Q31" s="2"/>
    </row>
    <row r="32" spans="1:17" x14ac:dyDescent="0.25">
      <c r="A32" s="2"/>
      <c r="B32" s="2"/>
      <c r="C32" s="2"/>
      <c r="D32" s="2" t="s">
        <v>233</v>
      </c>
      <c r="E32" s="2">
        <f>E30-B30</f>
        <v>73.657219183849975</v>
      </c>
      <c r="G32" s="2"/>
      <c r="H32" s="2"/>
      <c r="I32" s="2"/>
      <c r="J32" s="2" t="s">
        <v>233</v>
      </c>
      <c r="K32" s="2">
        <f>K30-H30</f>
        <v>16.756544484499045</v>
      </c>
      <c r="M32" s="2"/>
      <c r="N32" s="2"/>
      <c r="O32" s="2"/>
      <c r="P32" s="2" t="s">
        <v>233</v>
      </c>
      <c r="Q32" s="2">
        <f>Q30-N30</f>
        <v>16.756544484499045</v>
      </c>
    </row>
    <row r="35" spans="1:17" x14ac:dyDescent="0.25">
      <c r="A35" s="158" t="s">
        <v>196</v>
      </c>
      <c r="B35" s="158"/>
      <c r="G35" s="158" t="s">
        <v>197</v>
      </c>
      <c r="H35" s="158"/>
      <c r="M35" s="158" t="s">
        <v>198</v>
      </c>
      <c r="N35" s="158"/>
    </row>
    <row r="36" spans="1:17" x14ac:dyDescent="0.25">
      <c r="A36" s="2"/>
      <c r="B36" s="2"/>
      <c r="C36" s="2"/>
      <c r="D36" s="2"/>
      <c r="E36" s="2"/>
      <c r="G36" s="2"/>
      <c r="H36" s="2"/>
      <c r="I36" s="2"/>
      <c r="J36" s="2"/>
      <c r="K36" s="2"/>
      <c r="M36" s="2"/>
      <c r="N36" s="2"/>
      <c r="O36" s="2"/>
      <c r="P36" s="2"/>
      <c r="Q36" s="2"/>
    </row>
    <row r="37" spans="1:17" x14ac:dyDescent="0.25">
      <c r="A37" s="2"/>
      <c r="B37" s="2"/>
      <c r="C37" s="2"/>
      <c r="D37" s="2" t="s">
        <v>222</v>
      </c>
      <c r="E37" s="2">
        <f>B39</f>
        <v>10052.26</v>
      </c>
      <c r="G37" s="2"/>
      <c r="H37" s="2"/>
      <c r="I37" s="2"/>
      <c r="J37" s="2" t="s">
        <v>222</v>
      </c>
      <c r="K37" s="2">
        <f>H39</f>
        <v>10052.26</v>
      </c>
      <c r="M37" s="2"/>
      <c r="N37" s="2"/>
      <c r="O37" s="2"/>
      <c r="P37" s="2" t="s">
        <v>222</v>
      </c>
      <c r="Q37" s="2">
        <f>N39</f>
        <v>10052.26</v>
      </c>
    </row>
    <row r="38" spans="1:17" x14ac:dyDescent="0.25">
      <c r="A38" s="2"/>
      <c r="B38" s="2"/>
      <c r="C38" s="2"/>
      <c r="D38" s="2" t="s">
        <v>223</v>
      </c>
      <c r="E38" s="2">
        <v>104.72840302811835</v>
      </c>
      <c r="G38" s="2"/>
      <c r="H38" s="2"/>
      <c r="I38" s="2"/>
      <c r="J38" s="2" t="s">
        <v>223</v>
      </c>
      <c r="K38" s="2">
        <v>104.72840302811835</v>
      </c>
      <c r="M38" s="2"/>
      <c r="N38" s="2"/>
      <c r="O38" s="2"/>
      <c r="P38" s="2" t="s">
        <v>223</v>
      </c>
      <c r="Q38" s="2">
        <v>104.72840302811835</v>
      </c>
    </row>
    <row r="39" spans="1:17" x14ac:dyDescent="0.25">
      <c r="A39" s="2" t="s">
        <v>222</v>
      </c>
      <c r="B39" s="2">
        <f>5026.13*2</f>
        <v>10052.26</v>
      </c>
      <c r="C39" s="2"/>
      <c r="D39" s="2" t="s">
        <v>224</v>
      </c>
      <c r="E39" s="2">
        <f>E37+E38</f>
        <v>10156.988403028119</v>
      </c>
      <c r="G39" s="2" t="s">
        <v>222</v>
      </c>
      <c r="H39" s="2">
        <f>5026.13*2</f>
        <v>10052.26</v>
      </c>
      <c r="I39" s="2"/>
      <c r="J39" s="2" t="s">
        <v>224</v>
      </c>
      <c r="K39" s="2">
        <f>K37+K38</f>
        <v>10156.988403028119</v>
      </c>
      <c r="M39" s="2" t="s">
        <v>222</v>
      </c>
      <c r="N39" s="2">
        <f>5026.13*2</f>
        <v>10052.26</v>
      </c>
      <c r="O39" s="2"/>
      <c r="P39" s="2" t="s">
        <v>224</v>
      </c>
      <c r="Q39" s="2">
        <f>Q37+Q38</f>
        <v>10156.988403028119</v>
      </c>
    </row>
    <row r="40" spans="1:17" x14ac:dyDescent="0.25">
      <c r="A40" s="2" t="s">
        <v>225</v>
      </c>
      <c r="B40" s="2">
        <v>9614.67</v>
      </c>
      <c r="C40" s="2"/>
      <c r="D40" s="2" t="s">
        <v>225</v>
      </c>
      <c r="E40" s="2">
        <v>9614.67</v>
      </c>
      <c r="G40" s="2" t="s">
        <v>225</v>
      </c>
      <c r="H40" s="2">
        <v>9614.67</v>
      </c>
      <c r="I40" s="2"/>
      <c r="J40" s="2" t="s">
        <v>225</v>
      </c>
      <c r="K40" s="2">
        <v>9614.67</v>
      </c>
      <c r="M40" s="2" t="s">
        <v>225</v>
      </c>
      <c r="N40" s="2">
        <v>9614.67</v>
      </c>
      <c r="O40" s="2"/>
      <c r="P40" s="2" t="s">
        <v>225</v>
      </c>
      <c r="Q40" s="2">
        <v>9614.67</v>
      </c>
    </row>
    <row r="41" spans="1:17" x14ac:dyDescent="0.25">
      <c r="A41" s="2" t="s">
        <v>226</v>
      </c>
      <c r="B41" s="2">
        <f>B39-B40</f>
        <v>437.59000000000015</v>
      </c>
      <c r="C41" s="2"/>
      <c r="D41" s="2" t="s">
        <v>226</v>
      </c>
      <c r="E41" s="2">
        <f>(E39-E40)</f>
        <v>542.31840302811906</v>
      </c>
      <c r="G41" s="2" t="s">
        <v>226</v>
      </c>
      <c r="H41" s="2">
        <f>H39-H40</f>
        <v>437.59000000000015</v>
      </c>
      <c r="I41" s="2"/>
      <c r="J41" s="2" t="s">
        <v>226</v>
      </c>
      <c r="K41" s="2">
        <f>(K39-K40)</f>
        <v>542.31840302811906</v>
      </c>
      <c r="M41" s="2" t="s">
        <v>226</v>
      </c>
      <c r="N41" s="2">
        <f>N39-N40</f>
        <v>437.59000000000015</v>
      </c>
      <c r="O41" s="2"/>
      <c r="P41" s="2" t="s">
        <v>226</v>
      </c>
      <c r="Q41" s="2">
        <f>(Q39-Q40)</f>
        <v>542.31840302811906</v>
      </c>
    </row>
    <row r="42" spans="1:17" x14ac:dyDescent="0.25">
      <c r="A42" s="2" t="s">
        <v>227</v>
      </c>
      <c r="B42" s="3">
        <v>0.16</v>
      </c>
      <c r="C42" s="2"/>
      <c r="D42" s="2" t="s">
        <v>227</v>
      </c>
      <c r="E42" s="3">
        <v>0.16</v>
      </c>
      <c r="G42" s="2" t="s">
        <v>227</v>
      </c>
      <c r="H42" s="3">
        <v>0.16</v>
      </c>
      <c r="I42" s="2"/>
      <c r="J42" s="2" t="s">
        <v>227</v>
      </c>
      <c r="K42" s="3">
        <v>0.16</v>
      </c>
      <c r="M42" s="2" t="s">
        <v>227</v>
      </c>
      <c r="N42" s="3">
        <v>0.16</v>
      </c>
      <c r="O42" s="2"/>
      <c r="P42" s="2" t="s">
        <v>227</v>
      </c>
      <c r="Q42" s="3">
        <v>0.16</v>
      </c>
    </row>
    <row r="43" spans="1:17" x14ac:dyDescent="0.25">
      <c r="A43" s="2" t="s">
        <v>228</v>
      </c>
      <c r="B43" s="2">
        <f>B41*B42</f>
        <v>70.014400000000023</v>
      </c>
      <c r="C43" s="2"/>
      <c r="D43" s="2" t="s">
        <v>228</v>
      </c>
      <c r="E43" s="2">
        <f>(E41*E42)</f>
        <v>86.770944484499054</v>
      </c>
      <c r="G43" s="2" t="s">
        <v>228</v>
      </c>
      <c r="H43" s="2">
        <f>H41*H42</f>
        <v>70.014400000000023</v>
      </c>
      <c r="I43" s="2"/>
      <c r="J43" s="2" t="s">
        <v>228</v>
      </c>
      <c r="K43" s="2">
        <f>(K41*K42)</f>
        <v>86.770944484499054</v>
      </c>
      <c r="M43" s="2" t="s">
        <v>228</v>
      </c>
      <c r="N43" s="2">
        <f>N41*N42</f>
        <v>70.014400000000023</v>
      </c>
      <c r="O43" s="2"/>
      <c r="P43" s="2" t="s">
        <v>228</v>
      </c>
      <c r="Q43" s="2">
        <f>(Q41*Q42)</f>
        <v>86.770944484499054</v>
      </c>
    </row>
    <row r="44" spans="1:17" x14ac:dyDescent="0.25">
      <c r="A44" s="2" t="s">
        <v>229</v>
      </c>
      <c r="B44" s="2">
        <v>772.1</v>
      </c>
      <c r="C44" s="2"/>
      <c r="D44" s="2" t="s">
        <v>229</v>
      </c>
      <c r="E44" s="2">
        <v>772.1</v>
      </c>
      <c r="G44" s="2" t="s">
        <v>229</v>
      </c>
      <c r="H44" s="2">
        <v>772.1</v>
      </c>
      <c r="I44" s="2"/>
      <c r="J44" s="2" t="s">
        <v>229</v>
      </c>
      <c r="K44" s="2">
        <v>772.1</v>
      </c>
      <c r="M44" s="2" t="s">
        <v>229</v>
      </c>
      <c r="N44" s="2">
        <v>772.1</v>
      </c>
      <c r="O44" s="2"/>
      <c r="P44" s="2" t="s">
        <v>229</v>
      </c>
      <c r="Q44" s="2">
        <v>772.1</v>
      </c>
    </row>
    <row r="45" spans="1:17" x14ac:dyDescent="0.25">
      <c r="A45" s="2" t="s">
        <v>230</v>
      </c>
      <c r="B45" s="2">
        <f>B43+B44</f>
        <v>842.11440000000005</v>
      </c>
      <c r="C45" s="2"/>
      <c r="D45" s="2" t="s">
        <v>230</v>
      </c>
      <c r="E45" s="2">
        <f>(E43+E44)</f>
        <v>858.87094448449909</v>
      </c>
      <c r="G45" s="2" t="s">
        <v>230</v>
      </c>
      <c r="H45" s="2">
        <f>H43+H44</f>
        <v>842.11440000000005</v>
      </c>
      <c r="I45" s="2"/>
      <c r="J45" s="2" t="s">
        <v>230</v>
      </c>
      <c r="K45" s="2">
        <f>(K43+K44)</f>
        <v>858.87094448449909</v>
      </c>
      <c r="M45" s="2" t="s">
        <v>230</v>
      </c>
      <c r="N45" s="2">
        <f>N43+N44</f>
        <v>842.11440000000005</v>
      </c>
      <c r="O45" s="2"/>
      <c r="P45" s="2" t="s">
        <v>230</v>
      </c>
      <c r="Q45" s="2">
        <f>(Q43+Q44)</f>
        <v>858.87094448449909</v>
      </c>
    </row>
    <row r="46" spans="1:17" x14ac:dyDescent="0.25">
      <c r="A46" s="2" t="s">
        <v>231</v>
      </c>
      <c r="B46" s="2"/>
      <c r="C46" s="2"/>
      <c r="D46" s="2" t="s">
        <v>231</v>
      </c>
      <c r="E46" s="2"/>
      <c r="G46" s="2" t="s">
        <v>231</v>
      </c>
      <c r="H46" s="2"/>
      <c r="I46" s="2"/>
      <c r="J46" s="2" t="s">
        <v>231</v>
      </c>
      <c r="K46" s="2"/>
      <c r="M46" s="2" t="s">
        <v>231</v>
      </c>
      <c r="N46" s="2"/>
      <c r="O46" s="2"/>
      <c r="P46" s="2" t="s">
        <v>231</v>
      </c>
      <c r="Q46" s="2"/>
    </row>
    <row r="47" spans="1:17" x14ac:dyDescent="0.25">
      <c r="A47" s="2" t="s">
        <v>232</v>
      </c>
      <c r="B47" s="2">
        <f>(B45-B46)</f>
        <v>842.11440000000005</v>
      </c>
      <c r="C47" s="2"/>
      <c r="D47" s="2" t="s">
        <v>232</v>
      </c>
      <c r="E47" s="2">
        <f>(E45-E46)</f>
        <v>858.87094448449909</v>
      </c>
      <c r="G47" s="2" t="s">
        <v>232</v>
      </c>
      <c r="H47" s="2">
        <f>(H45-H46)</f>
        <v>842.11440000000005</v>
      </c>
      <c r="I47" s="2"/>
      <c r="J47" s="2" t="s">
        <v>232</v>
      </c>
      <c r="K47" s="2">
        <f>(K45-K46)</f>
        <v>858.87094448449909</v>
      </c>
      <c r="M47" s="2" t="s">
        <v>232</v>
      </c>
      <c r="N47" s="2">
        <f>(N45-N46)</f>
        <v>842.11440000000005</v>
      </c>
      <c r="O47" s="2"/>
      <c r="P47" s="2" t="s">
        <v>232</v>
      </c>
      <c r="Q47" s="2">
        <f>(Q45-Q46)</f>
        <v>858.87094448449909</v>
      </c>
    </row>
    <row r="48" spans="1:17" x14ac:dyDescent="0.25">
      <c r="A48" s="2"/>
      <c r="B48" s="2"/>
      <c r="C48" s="2"/>
      <c r="D48" s="2"/>
      <c r="E48" s="2"/>
      <c r="G48" s="2"/>
      <c r="H48" s="2"/>
      <c r="I48" s="2"/>
      <c r="J48" s="2"/>
      <c r="K48" s="2"/>
      <c r="M48" s="2"/>
      <c r="N48" s="2"/>
      <c r="O48" s="2"/>
      <c r="P48" s="2"/>
      <c r="Q48" s="2"/>
    </row>
    <row r="49" spans="1:17" x14ac:dyDescent="0.25">
      <c r="A49" s="2"/>
      <c r="B49" s="2"/>
      <c r="C49" s="2"/>
      <c r="D49" s="2" t="s">
        <v>233</v>
      </c>
      <c r="E49" s="2">
        <f>E47-B47</f>
        <v>16.756544484499045</v>
      </c>
      <c r="G49" s="2"/>
      <c r="H49" s="2"/>
      <c r="I49" s="2"/>
      <c r="J49" s="2" t="s">
        <v>233</v>
      </c>
      <c r="K49" s="2">
        <f>K47-H47</f>
        <v>16.756544484499045</v>
      </c>
      <c r="M49" s="2"/>
      <c r="N49" s="2"/>
      <c r="O49" s="2"/>
      <c r="P49" s="2" t="s">
        <v>233</v>
      </c>
      <c r="Q49" s="2">
        <f>Q47-N47</f>
        <v>16.756544484499045</v>
      </c>
    </row>
    <row r="52" spans="1:17" x14ac:dyDescent="0.25">
      <c r="A52" s="158" t="s">
        <v>199</v>
      </c>
      <c r="B52" s="158"/>
      <c r="G52" s="158" t="s">
        <v>200</v>
      </c>
      <c r="H52" s="158"/>
      <c r="M52" s="158" t="s">
        <v>201</v>
      </c>
      <c r="N52" s="158"/>
    </row>
    <row r="53" spans="1:17" x14ac:dyDescent="0.25">
      <c r="A53" s="2"/>
      <c r="B53" s="2"/>
      <c r="C53" s="2"/>
      <c r="D53" s="2"/>
      <c r="E53" s="2"/>
      <c r="G53" s="2"/>
      <c r="H53" s="2"/>
      <c r="I53" s="2"/>
      <c r="J53" s="2"/>
      <c r="K53" s="2"/>
      <c r="M53" s="2"/>
      <c r="N53" s="2"/>
      <c r="O53" s="2"/>
      <c r="P53" s="2"/>
      <c r="Q53" s="2"/>
    </row>
    <row r="54" spans="1:17" x14ac:dyDescent="0.25">
      <c r="A54" s="2"/>
      <c r="B54" s="2"/>
      <c r="C54" s="2"/>
      <c r="D54" s="2" t="s">
        <v>222</v>
      </c>
      <c r="E54" s="2">
        <f>B56</f>
        <v>10052.26</v>
      </c>
      <c r="G54" s="2"/>
      <c r="H54" s="2"/>
      <c r="I54" s="2"/>
      <c r="J54" s="2" t="s">
        <v>222</v>
      </c>
      <c r="K54" s="2">
        <f>H56</f>
        <v>10052.26</v>
      </c>
      <c r="M54" s="2"/>
      <c r="N54" s="2"/>
      <c r="O54" s="2"/>
      <c r="P54" s="2" t="s">
        <v>222</v>
      </c>
      <c r="Q54" s="2">
        <f>N56</f>
        <v>10052.26</v>
      </c>
    </row>
    <row r="55" spans="1:17" x14ac:dyDescent="0.25">
      <c r="A55" s="2"/>
      <c r="B55" s="2"/>
      <c r="C55" s="2"/>
      <c r="D55" s="2" t="s">
        <v>223</v>
      </c>
      <c r="E55" s="2">
        <v>104.72840302811835</v>
      </c>
      <c r="G55" s="2"/>
      <c r="H55" s="2"/>
      <c r="I55" s="2"/>
      <c r="J55" s="2" t="s">
        <v>223</v>
      </c>
      <c r="K55" s="2">
        <v>104.72840302811835</v>
      </c>
      <c r="M55" s="2"/>
      <c r="N55" s="2"/>
      <c r="O55" s="2"/>
      <c r="P55" s="2" t="s">
        <v>223</v>
      </c>
      <c r="Q55" s="2">
        <v>104.72840302811835</v>
      </c>
    </row>
    <row r="56" spans="1:17" x14ac:dyDescent="0.25">
      <c r="A56" s="2" t="s">
        <v>222</v>
      </c>
      <c r="B56" s="2">
        <f>5026.13*2</f>
        <v>10052.26</v>
      </c>
      <c r="C56" s="2"/>
      <c r="D56" s="2" t="s">
        <v>224</v>
      </c>
      <c r="E56" s="2">
        <f>E54+E55</f>
        <v>10156.988403028119</v>
      </c>
      <c r="G56" s="2" t="s">
        <v>222</v>
      </c>
      <c r="H56" s="2">
        <f>5026.13*2</f>
        <v>10052.26</v>
      </c>
      <c r="I56" s="2"/>
      <c r="J56" s="2" t="s">
        <v>224</v>
      </c>
      <c r="K56" s="2">
        <f>K54+K55</f>
        <v>10156.988403028119</v>
      </c>
      <c r="M56" s="2" t="s">
        <v>222</v>
      </c>
      <c r="N56" s="2">
        <f>5026.13*2</f>
        <v>10052.26</v>
      </c>
      <c r="O56" s="2"/>
      <c r="P56" s="2" t="s">
        <v>224</v>
      </c>
      <c r="Q56" s="2">
        <f>Q54+Q55</f>
        <v>10156.988403028119</v>
      </c>
    </row>
    <row r="57" spans="1:17" x14ac:dyDescent="0.25">
      <c r="A57" s="2" t="s">
        <v>225</v>
      </c>
      <c r="B57" s="2">
        <v>9614.67</v>
      </c>
      <c r="C57" s="2"/>
      <c r="D57" s="2" t="s">
        <v>225</v>
      </c>
      <c r="E57" s="2">
        <v>9614.67</v>
      </c>
      <c r="G57" s="2" t="s">
        <v>225</v>
      </c>
      <c r="H57" s="2">
        <v>9614.67</v>
      </c>
      <c r="I57" s="2"/>
      <c r="J57" s="2" t="s">
        <v>225</v>
      </c>
      <c r="K57" s="2">
        <v>9614.67</v>
      </c>
      <c r="M57" s="2" t="s">
        <v>225</v>
      </c>
      <c r="N57" s="2">
        <v>9614.67</v>
      </c>
      <c r="O57" s="2"/>
      <c r="P57" s="2" t="s">
        <v>225</v>
      </c>
      <c r="Q57" s="2">
        <v>9614.67</v>
      </c>
    </row>
    <row r="58" spans="1:17" x14ac:dyDescent="0.25">
      <c r="A58" s="2" t="s">
        <v>226</v>
      </c>
      <c r="B58" s="2">
        <f>B56-B57</f>
        <v>437.59000000000015</v>
      </c>
      <c r="C58" s="2"/>
      <c r="D58" s="2" t="s">
        <v>226</v>
      </c>
      <c r="E58" s="2">
        <f>(E56-E57)</f>
        <v>542.31840302811906</v>
      </c>
      <c r="G58" s="2" t="s">
        <v>226</v>
      </c>
      <c r="H58" s="2">
        <f>H56-H57</f>
        <v>437.59000000000015</v>
      </c>
      <c r="I58" s="2"/>
      <c r="J58" s="2" t="s">
        <v>226</v>
      </c>
      <c r="K58" s="2">
        <f>(K56-K57)</f>
        <v>542.31840302811906</v>
      </c>
      <c r="M58" s="2" t="s">
        <v>226</v>
      </c>
      <c r="N58" s="2">
        <f>N56-N57</f>
        <v>437.59000000000015</v>
      </c>
      <c r="O58" s="2"/>
      <c r="P58" s="2" t="s">
        <v>226</v>
      </c>
      <c r="Q58" s="2">
        <f>(Q56-Q57)</f>
        <v>542.31840302811906</v>
      </c>
    </row>
    <row r="59" spans="1:17" x14ac:dyDescent="0.25">
      <c r="A59" s="2" t="s">
        <v>227</v>
      </c>
      <c r="B59" s="3">
        <v>0.16</v>
      </c>
      <c r="C59" s="2"/>
      <c r="D59" s="2" t="s">
        <v>227</v>
      </c>
      <c r="E59" s="3">
        <v>0.16</v>
      </c>
      <c r="G59" s="2" t="s">
        <v>227</v>
      </c>
      <c r="H59" s="3">
        <v>0.16</v>
      </c>
      <c r="I59" s="2"/>
      <c r="J59" s="2" t="s">
        <v>227</v>
      </c>
      <c r="K59" s="3">
        <v>0.16</v>
      </c>
      <c r="M59" s="2" t="s">
        <v>227</v>
      </c>
      <c r="N59" s="3">
        <v>0.16</v>
      </c>
      <c r="O59" s="2"/>
      <c r="P59" s="2" t="s">
        <v>227</v>
      </c>
      <c r="Q59" s="3">
        <v>0.16</v>
      </c>
    </row>
    <row r="60" spans="1:17" x14ac:dyDescent="0.25">
      <c r="A60" s="2" t="s">
        <v>228</v>
      </c>
      <c r="B60" s="2">
        <f>B58*B59</f>
        <v>70.014400000000023</v>
      </c>
      <c r="C60" s="2"/>
      <c r="D60" s="2" t="s">
        <v>228</v>
      </c>
      <c r="E60" s="2">
        <f>(E58*E59)</f>
        <v>86.770944484499054</v>
      </c>
      <c r="G60" s="2" t="s">
        <v>228</v>
      </c>
      <c r="H60" s="2">
        <f>H58*H59</f>
        <v>70.014400000000023</v>
      </c>
      <c r="I60" s="2"/>
      <c r="J60" s="2" t="s">
        <v>228</v>
      </c>
      <c r="K60" s="2">
        <f>(K58*K59)</f>
        <v>86.770944484499054</v>
      </c>
      <c r="M60" s="2" t="s">
        <v>228</v>
      </c>
      <c r="N60" s="2">
        <f>N58*N59</f>
        <v>70.014400000000023</v>
      </c>
      <c r="O60" s="2"/>
      <c r="P60" s="2" t="s">
        <v>228</v>
      </c>
      <c r="Q60" s="2">
        <f>(Q58*Q59)</f>
        <v>86.770944484499054</v>
      </c>
    </row>
    <row r="61" spans="1:17" x14ac:dyDescent="0.25">
      <c r="A61" s="2" t="s">
        <v>229</v>
      </c>
      <c r="B61" s="2">
        <v>772.1</v>
      </c>
      <c r="C61" s="2"/>
      <c r="D61" s="2" t="s">
        <v>229</v>
      </c>
      <c r="E61" s="2">
        <v>772.1</v>
      </c>
      <c r="G61" s="2" t="s">
        <v>229</v>
      </c>
      <c r="H61" s="2">
        <v>772.1</v>
      </c>
      <c r="I61" s="2"/>
      <c r="J61" s="2" t="s">
        <v>229</v>
      </c>
      <c r="K61" s="2">
        <v>772.1</v>
      </c>
      <c r="M61" s="2" t="s">
        <v>229</v>
      </c>
      <c r="N61" s="2">
        <v>772.1</v>
      </c>
      <c r="O61" s="2"/>
      <c r="P61" s="2" t="s">
        <v>229</v>
      </c>
      <c r="Q61" s="2">
        <v>772.1</v>
      </c>
    </row>
    <row r="62" spans="1:17" x14ac:dyDescent="0.25">
      <c r="A62" s="2" t="s">
        <v>230</v>
      </c>
      <c r="B62" s="2">
        <f>B60+B61</f>
        <v>842.11440000000005</v>
      </c>
      <c r="C62" s="2"/>
      <c r="D62" s="2" t="s">
        <v>230</v>
      </c>
      <c r="E62" s="2">
        <f>(E60+E61)</f>
        <v>858.87094448449909</v>
      </c>
      <c r="G62" s="2" t="s">
        <v>230</v>
      </c>
      <c r="H62" s="2">
        <f>H60+H61</f>
        <v>842.11440000000005</v>
      </c>
      <c r="I62" s="2"/>
      <c r="J62" s="2" t="s">
        <v>230</v>
      </c>
      <c r="K62" s="2">
        <f>(K60+K61)</f>
        <v>858.87094448449909</v>
      </c>
      <c r="M62" s="2" t="s">
        <v>230</v>
      </c>
      <c r="N62" s="2">
        <f>N60+N61</f>
        <v>842.11440000000005</v>
      </c>
      <c r="O62" s="2"/>
      <c r="P62" s="2" t="s">
        <v>230</v>
      </c>
      <c r="Q62" s="2">
        <f>(Q60+Q61)</f>
        <v>858.87094448449909</v>
      </c>
    </row>
    <row r="63" spans="1:17" x14ac:dyDescent="0.25">
      <c r="A63" s="2" t="s">
        <v>231</v>
      </c>
      <c r="B63" s="2"/>
      <c r="C63" s="2"/>
      <c r="D63" s="2" t="s">
        <v>231</v>
      </c>
      <c r="E63" s="2"/>
      <c r="G63" s="2" t="s">
        <v>231</v>
      </c>
      <c r="H63" s="2"/>
      <c r="I63" s="2"/>
      <c r="J63" s="2" t="s">
        <v>231</v>
      </c>
      <c r="K63" s="2"/>
      <c r="M63" s="2" t="s">
        <v>231</v>
      </c>
      <c r="N63" s="2"/>
      <c r="O63" s="2"/>
      <c r="P63" s="2" t="s">
        <v>231</v>
      </c>
      <c r="Q63" s="2"/>
    </row>
    <row r="64" spans="1:17" x14ac:dyDescent="0.25">
      <c r="A64" s="2" t="s">
        <v>232</v>
      </c>
      <c r="B64" s="2">
        <f>(B62-B63)</f>
        <v>842.11440000000005</v>
      </c>
      <c r="C64" s="2"/>
      <c r="D64" s="2" t="s">
        <v>232</v>
      </c>
      <c r="E64" s="2">
        <f>(E62-E63)</f>
        <v>858.87094448449909</v>
      </c>
      <c r="G64" s="2" t="s">
        <v>232</v>
      </c>
      <c r="H64" s="2">
        <f>(H62-H63)</f>
        <v>842.11440000000005</v>
      </c>
      <c r="I64" s="2"/>
      <c r="J64" s="2" t="s">
        <v>232</v>
      </c>
      <c r="K64" s="2">
        <f>(K62-K63)</f>
        <v>858.87094448449909</v>
      </c>
      <c r="M64" s="2" t="s">
        <v>232</v>
      </c>
      <c r="N64" s="2">
        <f>(N62-N63)</f>
        <v>842.11440000000005</v>
      </c>
      <c r="O64" s="2"/>
      <c r="P64" s="2" t="s">
        <v>232</v>
      </c>
      <c r="Q64" s="2">
        <f>(Q62-Q63)</f>
        <v>858.87094448449909</v>
      </c>
    </row>
    <row r="65" spans="1:17" x14ac:dyDescent="0.25">
      <c r="A65" s="2"/>
      <c r="B65" s="2"/>
      <c r="C65" s="2"/>
      <c r="D65" s="2"/>
      <c r="E65" s="2"/>
      <c r="G65" s="2"/>
      <c r="H65" s="2"/>
      <c r="I65" s="2"/>
      <c r="J65" s="2"/>
      <c r="K65" s="2"/>
      <c r="M65" s="2"/>
      <c r="N65" s="2"/>
      <c r="O65" s="2"/>
      <c r="P65" s="2"/>
      <c r="Q65" s="2"/>
    </row>
    <row r="66" spans="1:17" x14ac:dyDescent="0.25">
      <c r="A66" s="2"/>
      <c r="B66" s="2"/>
      <c r="C66" s="2"/>
      <c r="D66" s="2" t="s">
        <v>233</v>
      </c>
      <c r="E66" s="2">
        <f>E64-B64</f>
        <v>16.756544484499045</v>
      </c>
      <c r="G66" s="2"/>
      <c r="H66" s="2"/>
      <c r="I66" s="2"/>
      <c r="J66" s="2" t="s">
        <v>233</v>
      </c>
      <c r="K66" s="2">
        <f>K64-H64</f>
        <v>16.756544484499045</v>
      </c>
      <c r="M66" s="2"/>
      <c r="N66" s="2"/>
      <c r="O66" s="2"/>
      <c r="P66" s="2" t="s">
        <v>233</v>
      </c>
      <c r="Q66" s="2">
        <f>Q64-N64</f>
        <v>16.756544484499045</v>
      </c>
    </row>
    <row r="69" spans="1:17" x14ac:dyDescent="0.25">
      <c r="A69" s="158" t="s">
        <v>202</v>
      </c>
      <c r="B69" s="158"/>
      <c r="G69" s="158" t="s">
        <v>203</v>
      </c>
      <c r="H69" s="158"/>
      <c r="M69" s="158" t="s">
        <v>204</v>
      </c>
      <c r="N69" s="158"/>
    </row>
    <row r="70" spans="1:17" x14ac:dyDescent="0.25">
      <c r="A70" s="2"/>
      <c r="B70" s="2"/>
      <c r="C70" s="2"/>
      <c r="D70" s="2"/>
      <c r="E70" s="2"/>
      <c r="G70" s="2"/>
      <c r="H70" s="2"/>
      <c r="I70" s="2"/>
      <c r="J70" s="2"/>
      <c r="K70" s="2"/>
      <c r="M70" s="2"/>
      <c r="N70" s="2"/>
      <c r="O70" s="2"/>
      <c r="P70" s="2"/>
      <c r="Q70" s="2"/>
    </row>
    <row r="71" spans="1:17" x14ac:dyDescent="0.25">
      <c r="A71" s="2"/>
      <c r="B71" s="2"/>
      <c r="C71" s="2"/>
      <c r="D71" s="2" t="s">
        <v>222</v>
      </c>
      <c r="E71" s="2">
        <f>B73</f>
        <v>10052.26</v>
      </c>
      <c r="G71" s="2"/>
      <c r="H71" s="2"/>
      <c r="I71" s="2"/>
      <c r="J71" s="2" t="s">
        <v>222</v>
      </c>
      <c r="K71" s="2">
        <f>H73</f>
        <v>10052.26</v>
      </c>
      <c r="M71" s="2"/>
      <c r="N71" s="2"/>
      <c r="O71" s="2"/>
      <c r="P71" s="2" t="s">
        <v>222</v>
      </c>
      <c r="Q71" s="2">
        <f>N73</f>
        <v>10052.26</v>
      </c>
    </row>
    <row r="72" spans="1:17" x14ac:dyDescent="0.25">
      <c r="A72" s="2"/>
      <c r="B72" s="2"/>
      <c r="C72" s="2"/>
      <c r="D72" s="2" t="s">
        <v>223</v>
      </c>
      <c r="E72" s="2">
        <v>104.72840302811835</v>
      </c>
      <c r="G72" s="2"/>
      <c r="H72" s="2"/>
      <c r="I72" s="2"/>
      <c r="J72" s="2" t="s">
        <v>223</v>
      </c>
      <c r="K72" s="2">
        <v>104.72840302811835</v>
      </c>
      <c r="M72" s="2"/>
      <c r="N72" s="2"/>
      <c r="O72" s="2"/>
      <c r="P72" s="2" t="s">
        <v>223</v>
      </c>
      <c r="Q72" s="2">
        <v>104.72840302811835</v>
      </c>
    </row>
    <row r="73" spans="1:17" x14ac:dyDescent="0.25">
      <c r="A73" s="2" t="s">
        <v>222</v>
      </c>
      <c r="B73" s="2">
        <f>5026.13*2</f>
        <v>10052.26</v>
      </c>
      <c r="C73" s="2"/>
      <c r="D73" s="2" t="s">
        <v>224</v>
      </c>
      <c r="E73" s="2">
        <f>E71+E72</f>
        <v>10156.988403028119</v>
      </c>
      <c r="G73" s="2" t="s">
        <v>222</v>
      </c>
      <c r="H73" s="2">
        <f>5026.13*2</f>
        <v>10052.26</v>
      </c>
      <c r="I73" s="2"/>
      <c r="J73" s="2" t="s">
        <v>224</v>
      </c>
      <c r="K73" s="2">
        <f>K71+K72</f>
        <v>10156.988403028119</v>
      </c>
      <c r="M73" s="2" t="s">
        <v>222</v>
      </c>
      <c r="N73" s="2">
        <f>5026.13*2</f>
        <v>10052.26</v>
      </c>
      <c r="O73" s="2"/>
      <c r="P73" s="2" t="s">
        <v>224</v>
      </c>
      <c r="Q73" s="2">
        <f>Q71+Q72</f>
        <v>10156.988403028119</v>
      </c>
    </row>
    <row r="74" spans="1:17" x14ac:dyDescent="0.25">
      <c r="A74" s="2" t="s">
        <v>225</v>
      </c>
      <c r="B74" s="2">
        <v>9614.67</v>
      </c>
      <c r="C74" s="2"/>
      <c r="D74" s="2" t="s">
        <v>225</v>
      </c>
      <c r="E74" s="2">
        <v>9614.67</v>
      </c>
      <c r="G74" s="2" t="s">
        <v>225</v>
      </c>
      <c r="H74" s="2">
        <v>9614.67</v>
      </c>
      <c r="I74" s="2"/>
      <c r="J74" s="2" t="s">
        <v>225</v>
      </c>
      <c r="K74" s="2">
        <v>9614.67</v>
      </c>
      <c r="M74" s="2" t="s">
        <v>225</v>
      </c>
      <c r="N74" s="2">
        <v>9614.67</v>
      </c>
      <c r="O74" s="2"/>
      <c r="P74" s="2" t="s">
        <v>225</v>
      </c>
      <c r="Q74" s="2">
        <v>9614.67</v>
      </c>
    </row>
    <row r="75" spans="1:17" x14ac:dyDescent="0.25">
      <c r="A75" s="2" t="s">
        <v>226</v>
      </c>
      <c r="B75" s="2">
        <f>B73-B74</f>
        <v>437.59000000000015</v>
      </c>
      <c r="C75" s="2"/>
      <c r="D75" s="2" t="s">
        <v>226</v>
      </c>
      <c r="E75" s="2">
        <f>(E73-E74)</f>
        <v>542.31840302811906</v>
      </c>
      <c r="G75" s="2" t="s">
        <v>226</v>
      </c>
      <c r="H75" s="2">
        <f>H73-H74</f>
        <v>437.59000000000015</v>
      </c>
      <c r="I75" s="2"/>
      <c r="J75" s="2" t="s">
        <v>226</v>
      </c>
      <c r="K75" s="2">
        <f>(K73-K74)</f>
        <v>542.31840302811906</v>
      </c>
      <c r="M75" s="2" t="s">
        <v>226</v>
      </c>
      <c r="N75" s="2">
        <f>N73-N74</f>
        <v>437.59000000000015</v>
      </c>
      <c r="O75" s="2"/>
      <c r="P75" s="2" t="s">
        <v>226</v>
      </c>
      <c r="Q75" s="2">
        <f>(Q73-Q74)</f>
        <v>542.31840302811906</v>
      </c>
    </row>
    <row r="76" spans="1:17" x14ac:dyDescent="0.25">
      <c r="A76" s="2" t="s">
        <v>227</v>
      </c>
      <c r="B76" s="3">
        <v>0.16</v>
      </c>
      <c r="C76" s="2"/>
      <c r="D76" s="2" t="s">
        <v>227</v>
      </c>
      <c r="E76" s="3">
        <v>0.16</v>
      </c>
      <c r="G76" s="2" t="s">
        <v>227</v>
      </c>
      <c r="H76" s="3">
        <v>0.16</v>
      </c>
      <c r="I76" s="2"/>
      <c r="J76" s="2" t="s">
        <v>227</v>
      </c>
      <c r="K76" s="3">
        <v>0.16</v>
      </c>
      <c r="M76" s="2" t="s">
        <v>227</v>
      </c>
      <c r="N76" s="3">
        <v>0.16</v>
      </c>
      <c r="O76" s="2"/>
      <c r="P76" s="2" t="s">
        <v>227</v>
      </c>
      <c r="Q76" s="3">
        <v>0.16</v>
      </c>
    </row>
    <row r="77" spans="1:17" x14ac:dyDescent="0.25">
      <c r="A77" s="2" t="s">
        <v>228</v>
      </c>
      <c r="B77" s="2">
        <f>B75*B76</f>
        <v>70.014400000000023</v>
      </c>
      <c r="C77" s="2"/>
      <c r="D77" s="2" t="s">
        <v>228</v>
      </c>
      <c r="E77" s="2">
        <f>(E75*E76)</f>
        <v>86.770944484499054</v>
      </c>
      <c r="G77" s="2" t="s">
        <v>228</v>
      </c>
      <c r="H77" s="2">
        <f>H75*H76</f>
        <v>70.014400000000023</v>
      </c>
      <c r="I77" s="2"/>
      <c r="J77" s="2" t="s">
        <v>228</v>
      </c>
      <c r="K77" s="2">
        <f>(K75*K76)</f>
        <v>86.770944484499054</v>
      </c>
      <c r="M77" s="2" t="s">
        <v>228</v>
      </c>
      <c r="N77" s="2">
        <f>N75*N76</f>
        <v>70.014400000000023</v>
      </c>
      <c r="O77" s="2"/>
      <c r="P77" s="2" t="s">
        <v>228</v>
      </c>
      <c r="Q77" s="2">
        <f>(Q75*Q76)</f>
        <v>86.770944484499054</v>
      </c>
    </row>
    <row r="78" spans="1:17" x14ac:dyDescent="0.25">
      <c r="A78" s="2" t="s">
        <v>229</v>
      </c>
      <c r="B78" s="2">
        <v>772.1</v>
      </c>
      <c r="C78" s="2"/>
      <c r="D78" s="2" t="s">
        <v>229</v>
      </c>
      <c r="E78" s="2">
        <v>772.1</v>
      </c>
      <c r="G78" s="2" t="s">
        <v>229</v>
      </c>
      <c r="H78" s="2">
        <v>772.1</v>
      </c>
      <c r="I78" s="2"/>
      <c r="J78" s="2" t="s">
        <v>229</v>
      </c>
      <c r="K78" s="2">
        <v>772.1</v>
      </c>
      <c r="M78" s="2" t="s">
        <v>229</v>
      </c>
      <c r="N78" s="2">
        <v>772.1</v>
      </c>
      <c r="O78" s="2"/>
      <c r="P78" s="2" t="s">
        <v>229</v>
      </c>
      <c r="Q78" s="2">
        <v>772.1</v>
      </c>
    </row>
    <row r="79" spans="1:17" x14ac:dyDescent="0.25">
      <c r="A79" s="2" t="s">
        <v>230</v>
      </c>
      <c r="B79" s="2">
        <f>B77+B78</f>
        <v>842.11440000000005</v>
      </c>
      <c r="C79" s="2"/>
      <c r="D79" s="2" t="s">
        <v>230</v>
      </c>
      <c r="E79" s="2">
        <f>(E77+E78)</f>
        <v>858.87094448449909</v>
      </c>
      <c r="G79" s="2" t="s">
        <v>230</v>
      </c>
      <c r="H79" s="2">
        <f>H77+H78</f>
        <v>842.11440000000005</v>
      </c>
      <c r="I79" s="2"/>
      <c r="J79" s="2" t="s">
        <v>230</v>
      </c>
      <c r="K79" s="2">
        <f>(K77+K78)</f>
        <v>858.87094448449909</v>
      </c>
      <c r="M79" s="2" t="s">
        <v>230</v>
      </c>
      <c r="N79" s="2">
        <f>N77+N78</f>
        <v>842.11440000000005</v>
      </c>
      <c r="O79" s="2"/>
      <c r="P79" s="2" t="s">
        <v>230</v>
      </c>
      <c r="Q79" s="2">
        <f>(Q77+Q78)</f>
        <v>858.87094448449909</v>
      </c>
    </row>
    <row r="80" spans="1:17" x14ac:dyDescent="0.25">
      <c r="A80" s="2" t="s">
        <v>231</v>
      </c>
      <c r="B80" s="2"/>
      <c r="C80" s="2"/>
      <c r="D80" s="2" t="s">
        <v>231</v>
      </c>
      <c r="E80" s="2"/>
      <c r="G80" s="2" t="s">
        <v>231</v>
      </c>
      <c r="H80" s="2"/>
      <c r="I80" s="2"/>
      <c r="J80" s="2" t="s">
        <v>231</v>
      </c>
      <c r="K80" s="2"/>
      <c r="M80" s="2" t="s">
        <v>231</v>
      </c>
      <c r="N80" s="2"/>
      <c r="O80" s="2"/>
      <c r="P80" s="2" t="s">
        <v>231</v>
      </c>
      <c r="Q80" s="2"/>
    </row>
    <row r="81" spans="1:17" x14ac:dyDescent="0.25">
      <c r="A81" s="2" t="s">
        <v>232</v>
      </c>
      <c r="B81" s="2">
        <f>(B79-B80)</f>
        <v>842.11440000000005</v>
      </c>
      <c r="C81" s="2"/>
      <c r="D81" s="2" t="s">
        <v>232</v>
      </c>
      <c r="E81" s="2">
        <f>(E79-E80)</f>
        <v>858.87094448449909</v>
      </c>
      <c r="G81" s="2" t="s">
        <v>232</v>
      </c>
      <c r="H81" s="2">
        <f>(H79-H80)</f>
        <v>842.11440000000005</v>
      </c>
      <c r="I81" s="2"/>
      <c r="J81" s="2" t="s">
        <v>232</v>
      </c>
      <c r="K81" s="2">
        <f>(K79-K80)</f>
        <v>858.87094448449909</v>
      </c>
      <c r="M81" s="2" t="s">
        <v>232</v>
      </c>
      <c r="N81" s="2">
        <f>(N79-N80)</f>
        <v>842.11440000000005</v>
      </c>
      <c r="O81" s="2"/>
      <c r="P81" s="2" t="s">
        <v>232</v>
      </c>
      <c r="Q81" s="2">
        <f>(Q79-Q80)</f>
        <v>858.87094448449909</v>
      </c>
    </row>
    <row r="82" spans="1:17" x14ac:dyDescent="0.25">
      <c r="A82" s="2"/>
      <c r="B82" s="2"/>
      <c r="C82" s="2"/>
      <c r="D82" s="2"/>
      <c r="E82" s="2"/>
      <c r="G82" s="2"/>
      <c r="H82" s="2"/>
      <c r="I82" s="2"/>
      <c r="J82" s="2"/>
      <c r="K82" s="2"/>
      <c r="M82" s="2"/>
      <c r="N82" s="2"/>
      <c r="O82" s="2"/>
      <c r="P82" s="2"/>
      <c r="Q82" s="2"/>
    </row>
    <row r="83" spans="1:17" x14ac:dyDescent="0.25">
      <c r="A83" s="2"/>
      <c r="B83" s="2"/>
      <c r="C83" s="2"/>
      <c r="D83" s="2" t="s">
        <v>233</v>
      </c>
      <c r="E83" s="2">
        <f>E81-B81</f>
        <v>16.756544484499045</v>
      </c>
      <c r="G83" s="2"/>
      <c r="H83" s="2"/>
      <c r="I83" s="2"/>
      <c r="J83" s="2" t="s">
        <v>233</v>
      </c>
      <c r="K83" s="2">
        <f>K81-H81</f>
        <v>16.756544484499045</v>
      </c>
      <c r="M83" s="2"/>
      <c r="N83" s="2"/>
      <c r="O83" s="2"/>
      <c r="P83" s="2" t="s">
        <v>233</v>
      </c>
      <c r="Q83" s="2">
        <f>Q81-N81</f>
        <v>16.756544484499045</v>
      </c>
    </row>
    <row r="86" spans="1:17" x14ac:dyDescent="0.25">
      <c r="A86" s="158" t="s">
        <v>205</v>
      </c>
      <c r="B86" s="158"/>
      <c r="G86" s="158" t="s">
        <v>207</v>
      </c>
      <c r="H86" s="158"/>
      <c r="M86" s="158" t="s">
        <v>209</v>
      </c>
      <c r="N86" s="158"/>
    </row>
    <row r="87" spans="1:17" x14ac:dyDescent="0.25">
      <c r="A87" s="2"/>
      <c r="B87" s="2"/>
      <c r="C87" s="2"/>
      <c r="D87" s="2"/>
      <c r="E87" s="2"/>
      <c r="G87" s="2"/>
      <c r="H87" s="2"/>
      <c r="I87" s="2"/>
      <c r="J87" s="2"/>
      <c r="K87" s="2"/>
      <c r="M87" s="2"/>
      <c r="N87" s="2"/>
      <c r="O87" s="2"/>
      <c r="P87" s="2"/>
      <c r="Q87" s="2"/>
    </row>
    <row r="88" spans="1:17" x14ac:dyDescent="0.25">
      <c r="A88" s="2"/>
      <c r="B88" s="2"/>
      <c r="C88" s="2"/>
      <c r="D88" s="2" t="s">
        <v>222</v>
      </c>
      <c r="E88" s="2">
        <f>B90</f>
        <v>12222.36</v>
      </c>
      <c r="G88" s="2"/>
      <c r="H88" s="2"/>
      <c r="I88" s="2"/>
      <c r="J88" s="2" t="s">
        <v>222</v>
      </c>
      <c r="K88" s="2">
        <f>H90</f>
        <v>10528.46</v>
      </c>
      <c r="M88" s="2"/>
      <c r="N88" s="2"/>
      <c r="O88" s="2"/>
      <c r="P88" s="2" t="s">
        <v>222</v>
      </c>
      <c r="Q88" s="2">
        <f>N90</f>
        <v>10528.46</v>
      </c>
    </row>
    <row r="89" spans="1:17" x14ac:dyDescent="0.25">
      <c r="A89" s="2"/>
      <c r="B89" s="2"/>
      <c r="C89" s="2"/>
      <c r="D89" s="2" t="s">
        <v>223</v>
      </c>
      <c r="E89" s="2">
        <v>282.7</v>
      </c>
      <c r="G89" s="2"/>
      <c r="H89" s="2"/>
      <c r="I89" s="2"/>
      <c r="J89" s="2" t="s">
        <v>223</v>
      </c>
      <c r="K89" s="1">
        <v>143.78229632299929</v>
      </c>
      <c r="M89" s="2"/>
      <c r="N89" s="2"/>
      <c r="O89" s="2"/>
      <c r="P89" s="2" t="s">
        <v>223</v>
      </c>
      <c r="Q89" s="1">
        <v>143.78229632299929</v>
      </c>
    </row>
    <row r="90" spans="1:17" x14ac:dyDescent="0.25">
      <c r="A90" s="2" t="s">
        <v>222</v>
      </c>
      <c r="B90" s="2">
        <f>6111.18*2</f>
        <v>12222.36</v>
      </c>
      <c r="C90" s="2"/>
      <c r="D90" s="2" t="s">
        <v>224</v>
      </c>
      <c r="E90" s="2">
        <f>E88+E89</f>
        <v>12505.060000000001</v>
      </c>
      <c r="G90" s="2" t="s">
        <v>222</v>
      </c>
      <c r="H90" s="2">
        <f>5264.23*2</f>
        <v>10528.46</v>
      </c>
      <c r="I90" s="2"/>
      <c r="J90" s="2" t="s">
        <v>224</v>
      </c>
      <c r="K90" s="2">
        <f>K88+K89</f>
        <v>10672.242296322998</v>
      </c>
      <c r="M90" s="2" t="s">
        <v>222</v>
      </c>
      <c r="N90" s="2">
        <f>5264.23*2</f>
        <v>10528.46</v>
      </c>
      <c r="O90" s="2"/>
      <c r="P90" s="2" t="s">
        <v>224</v>
      </c>
      <c r="Q90" s="2">
        <f>Q88+Q89</f>
        <v>10672.242296322998</v>
      </c>
    </row>
    <row r="91" spans="1:17" x14ac:dyDescent="0.25">
      <c r="A91" s="2" t="s">
        <v>225</v>
      </c>
      <c r="B91" s="2">
        <v>11176.63</v>
      </c>
      <c r="C91" s="2"/>
      <c r="D91" s="2" t="s">
        <v>225</v>
      </c>
      <c r="E91" s="2">
        <v>11176.63</v>
      </c>
      <c r="G91" s="2" t="s">
        <v>225</v>
      </c>
      <c r="H91" s="2">
        <v>9614.67</v>
      </c>
      <c r="I91" s="2"/>
      <c r="J91" s="2" t="s">
        <v>225</v>
      </c>
      <c r="K91" s="2">
        <v>9614.67</v>
      </c>
      <c r="M91" s="2" t="s">
        <v>225</v>
      </c>
      <c r="N91" s="2">
        <v>9614.67</v>
      </c>
      <c r="O91" s="2"/>
      <c r="P91" s="2" t="s">
        <v>225</v>
      </c>
      <c r="Q91" s="2">
        <v>9614.67</v>
      </c>
    </row>
    <row r="92" spans="1:17" x14ac:dyDescent="0.25">
      <c r="A92" s="2" t="s">
        <v>226</v>
      </c>
      <c r="B92" s="2">
        <f>B90-B91</f>
        <v>1045.7300000000014</v>
      </c>
      <c r="C92" s="2"/>
      <c r="D92" s="2" t="s">
        <v>226</v>
      </c>
      <c r="E92" s="2">
        <f>(E90-E91)</f>
        <v>1328.4300000000021</v>
      </c>
      <c r="G92" s="2" t="s">
        <v>226</v>
      </c>
      <c r="H92" s="2">
        <f>H90-H91</f>
        <v>913.78999999999905</v>
      </c>
      <c r="I92" s="2"/>
      <c r="J92" s="2" t="s">
        <v>226</v>
      </c>
      <c r="K92" s="2">
        <f>(K90-K91)</f>
        <v>1057.5722963229982</v>
      </c>
      <c r="M92" s="2" t="s">
        <v>226</v>
      </c>
      <c r="N92" s="2">
        <f>N90-N91</f>
        <v>913.78999999999905</v>
      </c>
      <c r="O92" s="2"/>
      <c r="P92" s="2" t="s">
        <v>226</v>
      </c>
      <c r="Q92" s="2">
        <f>(Q90-Q91)</f>
        <v>1057.5722963229982</v>
      </c>
    </row>
    <row r="93" spans="1:17" x14ac:dyDescent="0.25">
      <c r="A93" s="2" t="s">
        <v>227</v>
      </c>
      <c r="B93" s="3">
        <v>0.1792</v>
      </c>
      <c r="C93" s="2"/>
      <c r="D93" s="2" t="s">
        <v>227</v>
      </c>
      <c r="E93" s="3">
        <v>0.1792</v>
      </c>
      <c r="G93" s="2" t="s">
        <v>227</v>
      </c>
      <c r="H93" s="3">
        <v>0.16</v>
      </c>
      <c r="I93" s="2"/>
      <c r="J93" s="2" t="s">
        <v>227</v>
      </c>
      <c r="K93" s="3">
        <v>0.16</v>
      </c>
      <c r="M93" s="2" t="s">
        <v>227</v>
      </c>
      <c r="N93" s="3">
        <v>0.16</v>
      </c>
      <c r="O93" s="2"/>
      <c r="P93" s="2" t="s">
        <v>227</v>
      </c>
      <c r="Q93" s="3">
        <v>0.16</v>
      </c>
    </row>
    <row r="94" spans="1:17" x14ac:dyDescent="0.25">
      <c r="A94" s="2" t="s">
        <v>228</v>
      </c>
      <c r="B94" s="2">
        <f>B92*B93</f>
        <v>187.39481600000025</v>
      </c>
      <c r="C94" s="2"/>
      <c r="D94" s="2" t="s">
        <v>228</v>
      </c>
      <c r="E94" s="2">
        <f>(E92*E93)</f>
        <v>238.05465600000036</v>
      </c>
      <c r="G94" s="2" t="s">
        <v>228</v>
      </c>
      <c r="H94" s="2">
        <f>H92*H93</f>
        <v>146.20639999999986</v>
      </c>
      <c r="I94" s="2"/>
      <c r="J94" s="2" t="s">
        <v>228</v>
      </c>
      <c r="K94" s="2">
        <f>(K92*K93)</f>
        <v>169.21156741167971</v>
      </c>
      <c r="M94" s="2" t="s">
        <v>228</v>
      </c>
      <c r="N94" s="2">
        <f>N92*N93</f>
        <v>146.20639999999986</v>
      </c>
      <c r="O94" s="2"/>
      <c r="P94" s="2" t="s">
        <v>228</v>
      </c>
      <c r="Q94" s="2">
        <f>(Q92*Q93)</f>
        <v>169.21156741167971</v>
      </c>
    </row>
    <row r="95" spans="1:17" x14ac:dyDescent="0.25">
      <c r="A95" s="2" t="s">
        <v>229</v>
      </c>
      <c r="B95" s="2">
        <v>1022.01</v>
      </c>
      <c r="C95" s="2"/>
      <c r="D95" s="2" t="s">
        <v>229</v>
      </c>
      <c r="E95" s="2">
        <v>1022.01</v>
      </c>
      <c r="G95" s="2" t="s">
        <v>229</v>
      </c>
      <c r="H95" s="2">
        <v>772.1</v>
      </c>
      <c r="I95" s="2"/>
      <c r="J95" s="2" t="s">
        <v>229</v>
      </c>
      <c r="K95" s="2">
        <v>772.1</v>
      </c>
      <c r="M95" s="2" t="s">
        <v>229</v>
      </c>
      <c r="N95" s="2">
        <v>772.1</v>
      </c>
      <c r="O95" s="2"/>
      <c r="P95" s="2" t="s">
        <v>229</v>
      </c>
      <c r="Q95" s="2">
        <v>772.1</v>
      </c>
    </row>
    <row r="96" spans="1:17" x14ac:dyDescent="0.25">
      <c r="A96" s="2" t="s">
        <v>230</v>
      </c>
      <c r="B96" s="2">
        <f>B94+B95</f>
        <v>1209.4048160000002</v>
      </c>
      <c r="C96" s="2"/>
      <c r="D96" s="2" t="s">
        <v>230</v>
      </c>
      <c r="E96" s="2">
        <f>(E94+E95)</f>
        <v>1260.0646560000005</v>
      </c>
      <c r="G96" s="2" t="s">
        <v>230</v>
      </c>
      <c r="H96" s="2">
        <f>H94+H95</f>
        <v>918.30639999999994</v>
      </c>
      <c r="I96" s="2"/>
      <c r="J96" s="2" t="s">
        <v>230</v>
      </c>
      <c r="K96" s="2">
        <f>(K94+K95)</f>
        <v>941.31156741167979</v>
      </c>
      <c r="M96" s="2" t="s">
        <v>230</v>
      </c>
      <c r="N96" s="2">
        <f>N94+N95</f>
        <v>918.30639999999994</v>
      </c>
      <c r="O96" s="2"/>
      <c r="P96" s="2" t="s">
        <v>230</v>
      </c>
      <c r="Q96" s="2">
        <f>(Q94+Q95)</f>
        <v>941.31156741167979</v>
      </c>
    </row>
    <row r="97" spans="1:17" x14ac:dyDescent="0.25">
      <c r="A97" s="2" t="s">
        <v>231</v>
      </c>
      <c r="B97" s="2"/>
      <c r="C97" s="2"/>
      <c r="D97" s="2" t="s">
        <v>231</v>
      </c>
      <c r="E97" s="2"/>
      <c r="G97" s="2" t="s">
        <v>231</v>
      </c>
      <c r="H97" s="2"/>
      <c r="I97" s="2"/>
      <c r="J97" s="2" t="s">
        <v>231</v>
      </c>
      <c r="K97" s="2"/>
      <c r="M97" s="2" t="s">
        <v>231</v>
      </c>
      <c r="N97" s="2"/>
      <c r="O97" s="2"/>
      <c r="P97" s="2" t="s">
        <v>231</v>
      </c>
      <c r="Q97" s="2"/>
    </row>
    <row r="98" spans="1:17" x14ac:dyDescent="0.25">
      <c r="A98" s="2" t="s">
        <v>232</v>
      </c>
      <c r="B98" s="2">
        <f>(B96-B97)</f>
        <v>1209.4048160000002</v>
      </c>
      <c r="C98" s="2"/>
      <c r="D98" s="2" t="s">
        <v>232</v>
      </c>
      <c r="E98" s="2">
        <f>(E96-E97)</f>
        <v>1260.0646560000005</v>
      </c>
      <c r="G98" s="2" t="s">
        <v>232</v>
      </c>
      <c r="H98" s="2">
        <f>(H96-H97)</f>
        <v>918.30639999999994</v>
      </c>
      <c r="I98" s="2"/>
      <c r="J98" s="2" t="s">
        <v>232</v>
      </c>
      <c r="K98" s="2">
        <f>(K96-K97)</f>
        <v>941.31156741167979</v>
      </c>
      <c r="M98" s="2" t="s">
        <v>232</v>
      </c>
      <c r="N98" s="2">
        <f>(N96-N97)</f>
        <v>918.30639999999994</v>
      </c>
      <c r="O98" s="2"/>
      <c r="P98" s="2" t="s">
        <v>232</v>
      </c>
      <c r="Q98" s="2">
        <f>(Q96-Q97)</f>
        <v>941.31156741167979</v>
      </c>
    </row>
    <row r="99" spans="1:17" x14ac:dyDescent="0.25">
      <c r="A99" s="2"/>
      <c r="B99" s="2"/>
      <c r="C99" s="2"/>
      <c r="D99" s="2"/>
      <c r="E99" s="2"/>
      <c r="G99" s="2"/>
      <c r="H99" s="2"/>
      <c r="I99" s="2"/>
      <c r="J99" s="2"/>
      <c r="K99" s="2"/>
      <c r="M99" s="2"/>
      <c r="N99" s="2"/>
      <c r="O99" s="2"/>
      <c r="P99" s="2"/>
      <c r="Q99" s="2"/>
    </row>
    <row r="100" spans="1:17" x14ac:dyDescent="0.25">
      <c r="A100" s="2"/>
      <c r="B100" s="2"/>
      <c r="C100" s="2"/>
      <c r="D100" s="2" t="s">
        <v>233</v>
      </c>
      <c r="E100" s="2">
        <f>E98-B98</f>
        <v>50.659840000000258</v>
      </c>
      <c r="G100" s="2"/>
      <c r="H100" s="2"/>
      <c r="I100" s="2"/>
      <c r="J100" s="2" t="s">
        <v>233</v>
      </c>
      <c r="K100" s="2">
        <f>K98-H98</f>
        <v>23.005167411679849</v>
      </c>
      <c r="M100" s="2"/>
      <c r="N100" s="2"/>
      <c r="O100" s="2"/>
      <c r="P100" s="2" t="s">
        <v>233</v>
      </c>
      <c r="Q100" s="2">
        <f>Q98-N98</f>
        <v>23.005167411679849</v>
      </c>
    </row>
    <row r="103" spans="1:17" x14ac:dyDescent="0.25">
      <c r="A103" s="158" t="s">
        <v>210</v>
      </c>
      <c r="B103" s="158"/>
      <c r="G103" s="158" t="s">
        <v>212</v>
      </c>
      <c r="H103" s="158"/>
      <c r="M103" s="158" t="s">
        <v>214</v>
      </c>
      <c r="N103" s="158"/>
    </row>
    <row r="104" spans="1:17" x14ac:dyDescent="0.25">
      <c r="A104" s="2"/>
      <c r="B104" s="2"/>
      <c r="C104" s="2"/>
      <c r="D104" s="2"/>
      <c r="E104" s="2"/>
      <c r="G104" s="2"/>
      <c r="H104" s="2"/>
      <c r="I104" s="2"/>
      <c r="J104" s="2"/>
      <c r="K104" s="2"/>
      <c r="M104" s="2"/>
      <c r="N104" s="2"/>
      <c r="O104" s="2"/>
      <c r="P104" s="2"/>
      <c r="Q104" s="2"/>
    </row>
    <row r="105" spans="1:17" x14ac:dyDescent="0.25">
      <c r="A105" s="2"/>
      <c r="B105" s="2"/>
      <c r="C105" s="2"/>
      <c r="D105" s="2" t="s">
        <v>222</v>
      </c>
      <c r="E105" s="2">
        <f>B107</f>
        <v>10052.26</v>
      </c>
      <c r="G105" s="2"/>
      <c r="H105" s="2"/>
      <c r="I105" s="2"/>
      <c r="J105" s="2" t="s">
        <v>222</v>
      </c>
      <c r="K105" s="2">
        <f>H107</f>
        <v>10052.26</v>
      </c>
      <c r="M105" s="2"/>
      <c r="N105" s="2"/>
      <c r="O105" s="2"/>
      <c r="P105" s="2" t="s">
        <v>222</v>
      </c>
      <c r="Q105" s="2">
        <f>N107</f>
        <v>10052.26</v>
      </c>
    </row>
    <row r="106" spans="1:17" x14ac:dyDescent="0.25">
      <c r="A106" s="2"/>
      <c r="B106" s="2"/>
      <c r="C106" s="2"/>
      <c r="D106" s="2" t="s">
        <v>223</v>
      </c>
      <c r="E106" s="2">
        <v>104.72840302811835</v>
      </c>
      <c r="G106" s="2"/>
      <c r="H106" s="2"/>
      <c r="I106" s="2"/>
      <c r="J106" s="2" t="s">
        <v>223</v>
      </c>
      <c r="K106" s="2">
        <v>104.72840302811835</v>
      </c>
      <c r="M106" s="2"/>
      <c r="N106" s="2"/>
      <c r="O106" s="2"/>
      <c r="P106" s="2" t="s">
        <v>223</v>
      </c>
      <c r="Q106" s="2">
        <v>104.72840302811835</v>
      </c>
    </row>
    <row r="107" spans="1:17" x14ac:dyDescent="0.25">
      <c r="A107" s="2" t="s">
        <v>222</v>
      </c>
      <c r="B107" s="2">
        <f>5026.13*2</f>
        <v>10052.26</v>
      </c>
      <c r="C107" s="2"/>
      <c r="D107" s="2" t="s">
        <v>224</v>
      </c>
      <c r="E107" s="2">
        <f>E105+E106</f>
        <v>10156.988403028119</v>
      </c>
      <c r="G107" s="2" t="s">
        <v>222</v>
      </c>
      <c r="H107" s="2">
        <f>5026.13*2</f>
        <v>10052.26</v>
      </c>
      <c r="I107" s="2"/>
      <c r="J107" s="2" t="s">
        <v>224</v>
      </c>
      <c r="K107" s="2">
        <f>K105+K106</f>
        <v>10156.988403028119</v>
      </c>
      <c r="M107" s="2" t="s">
        <v>222</v>
      </c>
      <c r="N107" s="2">
        <f>5026.13*2</f>
        <v>10052.26</v>
      </c>
      <c r="O107" s="2"/>
      <c r="P107" s="2" t="s">
        <v>224</v>
      </c>
      <c r="Q107" s="2">
        <f>Q105+Q106</f>
        <v>10156.988403028119</v>
      </c>
    </row>
    <row r="108" spans="1:17" x14ac:dyDescent="0.25">
      <c r="A108" s="2" t="s">
        <v>225</v>
      </c>
      <c r="B108" s="2">
        <v>9614.67</v>
      </c>
      <c r="C108" s="2"/>
      <c r="D108" s="2" t="s">
        <v>225</v>
      </c>
      <c r="E108" s="2">
        <v>9614.67</v>
      </c>
      <c r="G108" s="2" t="s">
        <v>225</v>
      </c>
      <c r="H108" s="2">
        <v>9614.67</v>
      </c>
      <c r="I108" s="2"/>
      <c r="J108" s="2" t="s">
        <v>225</v>
      </c>
      <c r="K108" s="2">
        <v>9614.67</v>
      </c>
      <c r="M108" s="2" t="s">
        <v>225</v>
      </c>
      <c r="N108" s="2">
        <v>9614.67</v>
      </c>
      <c r="O108" s="2"/>
      <c r="P108" s="2" t="s">
        <v>225</v>
      </c>
      <c r="Q108" s="2">
        <v>9614.67</v>
      </c>
    </row>
    <row r="109" spans="1:17" x14ac:dyDescent="0.25">
      <c r="A109" s="2" t="s">
        <v>226</v>
      </c>
      <c r="B109" s="2">
        <f>B107-B108</f>
        <v>437.59000000000015</v>
      </c>
      <c r="C109" s="2"/>
      <c r="D109" s="2" t="s">
        <v>226</v>
      </c>
      <c r="E109" s="2">
        <f>(E107-E108)</f>
        <v>542.31840302811906</v>
      </c>
      <c r="G109" s="2" t="s">
        <v>226</v>
      </c>
      <c r="H109" s="2">
        <f>H107-H108</f>
        <v>437.59000000000015</v>
      </c>
      <c r="I109" s="2"/>
      <c r="J109" s="2" t="s">
        <v>226</v>
      </c>
      <c r="K109" s="2">
        <f>(K107-K108)</f>
        <v>542.31840302811906</v>
      </c>
      <c r="M109" s="2" t="s">
        <v>226</v>
      </c>
      <c r="N109" s="2">
        <f>N107-N108</f>
        <v>437.59000000000015</v>
      </c>
      <c r="O109" s="2"/>
      <c r="P109" s="2" t="s">
        <v>226</v>
      </c>
      <c r="Q109" s="2">
        <f>(Q107-Q108)</f>
        <v>542.31840302811906</v>
      </c>
    </row>
    <row r="110" spans="1:17" x14ac:dyDescent="0.25">
      <c r="A110" s="2" t="s">
        <v>227</v>
      </c>
      <c r="B110" s="3">
        <v>0.16</v>
      </c>
      <c r="C110" s="2"/>
      <c r="D110" s="2" t="s">
        <v>227</v>
      </c>
      <c r="E110" s="3">
        <v>0.16</v>
      </c>
      <c r="G110" s="2" t="s">
        <v>227</v>
      </c>
      <c r="H110" s="3">
        <v>0.16</v>
      </c>
      <c r="I110" s="2"/>
      <c r="J110" s="2" t="s">
        <v>227</v>
      </c>
      <c r="K110" s="3">
        <v>0.16</v>
      </c>
      <c r="M110" s="2" t="s">
        <v>227</v>
      </c>
      <c r="N110" s="3">
        <v>0.16</v>
      </c>
      <c r="O110" s="2"/>
      <c r="P110" s="2" t="s">
        <v>227</v>
      </c>
      <c r="Q110" s="3">
        <v>0.16</v>
      </c>
    </row>
    <row r="111" spans="1:17" x14ac:dyDescent="0.25">
      <c r="A111" s="2" t="s">
        <v>228</v>
      </c>
      <c r="B111" s="2">
        <f>B109*B110</f>
        <v>70.014400000000023</v>
      </c>
      <c r="C111" s="2"/>
      <c r="D111" s="2" t="s">
        <v>228</v>
      </c>
      <c r="E111" s="2">
        <f>(E109*E110)</f>
        <v>86.770944484499054</v>
      </c>
      <c r="G111" s="2" t="s">
        <v>228</v>
      </c>
      <c r="H111" s="2">
        <f>H109*H110</f>
        <v>70.014400000000023</v>
      </c>
      <c r="I111" s="2"/>
      <c r="J111" s="2" t="s">
        <v>228</v>
      </c>
      <c r="K111" s="2">
        <f>(K109*K110)</f>
        <v>86.770944484499054</v>
      </c>
      <c r="M111" s="2" t="s">
        <v>228</v>
      </c>
      <c r="N111" s="2">
        <f>N109*N110</f>
        <v>70.014400000000023</v>
      </c>
      <c r="O111" s="2"/>
      <c r="P111" s="2" t="s">
        <v>228</v>
      </c>
      <c r="Q111" s="2">
        <f>(Q109*Q110)</f>
        <v>86.770944484499054</v>
      </c>
    </row>
    <row r="112" spans="1:17" x14ac:dyDescent="0.25">
      <c r="A112" s="2" t="s">
        <v>229</v>
      </c>
      <c r="B112" s="2">
        <v>772.1</v>
      </c>
      <c r="C112" s="2"/>
      <c r="D112" s="2" t="s">
        <v>229</v>
      </c>
      <c r="E112" s="2">
        <v>772.1</v>
      </c>
      <c r="G112" s="2" t="s">
        <v>229</v>
      </c>
      <c r="H112" s="2">
        <v>772.1</v>
      </c>
      <c r="I112" s="2"/>
      <c r="J112" s="2" t="s">
        <v>229</v>
      </c>
      <c r="K112" s="2">
        <v>772.1</v>
      </c>
      <c r="M112" s="2" t="s">
        <v>229</v>
      </c>
      <c r="N112" s="2">
        <v>772.1</v>
      </c>
      <c r="O112" s="2"/>
      <c r="P112" s="2" t="s">
        <v>229</v>
      </c>
      <c r="Q112" s="2">
        <v>772.1</v>
      </c>
    </row>
    <row r="113" spans="1:17" x14ac:dyDescent="0.25">
      <c r="A113" s="2" t="s">
        <v>230</v>
      </c>
      <c r="B113" s="2">
        <f>B111+B112</f>
        <v>842.11440000000005</v>
      </c>
      <c r="C113" s="2"/>
      <c r="D113" s="2" t="s">
        <v>230</v>
      </c>
      <c r="E113" s="2">
        <f>(E111+E112)</f>
        <v>858.87094448449909</v>
      </c>
      <c r="G113" s="2" t="s">
        <v>230</v>
      </c>
      <c r="H113" s="2">
        <f>H111+H112</f>
        <v>842.11440000000005</v>
      </c>
      <c r="I113" s="2"/>
      <c r="J113" s="2" t="s">
        <v>230</v>
      </c>
      <c r="K113" s="2">
        <f>(K111+K112)</f>
        <v>858.87094448449909</v>
      </c>
      <c r="M113" s="2" t="s">
        <v>230</v>
      </c>
      <c r="N113" s="2">
        <f>N111+N112</f>
        <v>842.11440000000005</v>
      </c>
      <c r="O113" s="2"/>
      <c r="P113" s="2" t="s">
        <v>230</v>
      </c>
      <c r="Q113" s="2">
        <f>(Q111+Q112)</f>
        <v>858.87094448449909</v>
      </c>
    </row>
    <row r="114" spans="1:17" x14ac:dyDescent="0.25">
      <c r="A114" s="2" t="s">
        <v>231</v>
      </c>
      <c r="B114" s="2"/>
      <c r="C114" s="2"/>
      <c r="D114" s="2" t="s">
        <v>231</v>
      </c>
      <c r="E114" s="2"/>
      <c r="G114" s="2" t="s">
        <v>231</v>
      </c>
      <c r="H114" s="2"/>
      <c r="I114" s="2"/>
      <c r="J114" s="2" t="s">
        <v>231</v>
      </c>
      <c r="K114" s="2"/>
      <c r="M114" s="2" t="s">
        <v>231</v>
      </c>
      <c r="N114" s="2"/>
      <c r="O114" s="2"/>
      <c r="P114" s="2" t="s">
        <v>231</v>
      </c>
      <c r="Q114" s="2"/>
    </row>
    <row r="115" spans="1:17" x14ac:dyDescent="0.25">
      <c r="A115" s="2" t="s">
        <v>232</v>
      </c>
      <c r="B115" s="2">
        <f>(B113-B114)</f>
        <v>842.11440000000005</v>
      </c>
      <c r="C115" s="2"/>
      <c r="D115" s="2" t="s">
        <v>232</v>
      </c>
      <c r="E115" s="2">
        <f>(E113-E114)</f>
        <v>858.87094448449909</v>
      </c>
      <c r="G115" s="2" t="s">
        <v>232</v>
      </c>
      <c r="H115" s="2">
        <f>(H113-H114)</f>
        <v>842.11440000000005</v>
      </c>
      <c r="I115" s="2"/>
      <c r="J115" s="2" t="s">
        <v>232</v>
      </c>
      <c r="K115" s="2">
        <f>(K113-K114)</f>
        <v>858.87094448449909</v>
      </c>
      <c r="M115" s="2" t="s">
        <v>232</v>
      </c>
      <c r="N115" s="2">
        <f>(N113-N114)</f>
        <v>842.11440000000005</v>
      </c>
      <c r="O115" s="2"/>
      <c r="P115" s="2" t="s">
        <v>232</v>
      </c>
      <c r="Q115" s="2">
        <f>(Q113-Q114)</f>
        <v>858.87094448449909</v>
      </c>
    </row>
    <row r="116" spans="1:17" x14ac:dyDescent="0.25">
      <c r="A116" s="2"/>
      <c r="B116" s="2"/>
      <c r="C116" s="2"/>
      <c r="D116" s="2"/>
      <c r="E116" s="2"/>
      <c r="G116" s="2"/>
      <c r="H116" s="2"/>
      <c r="I116" s="2"/>
      <c r="J116" s="2"/>
      <c r="K116" s="2"/>
      <c r="M116" s="2"/>
      <c r="N116" s="2"/>
      <c r="O116" s="2"/>
      <c r="P116" s="2"/>
      <c r="Q116" s="2"/>
    </row>
    <row r="117" spans="1:17" x14ac:dyDescent="0.25">
      <c r="A117" s="2"/>
      <c r="B117" s="2"/>
      <c r="C117" s="2"/>
      <c r="D117" s="2" t="s">
        <v>233</v>
      </c>
      <c r="E117" s="2">
        <f>E115-B115</f>
        <v>16.756544484499045</v>
      </c>
      <c r="G117" s="2"/>
      <c r="H117" s="2"/>
      <c r="I117" s="2"/>
      <c r="J117" s="2" t="s">
        <v>233</v>
      </c>
      <c r="K117" s="2">
        <f>K115-H115</f>
        <v>16.756544484499045</v>
      </c>
      <c r="M117" s="2"/>
      <c r="N117" s="2"/>
      <c r="O117" s="2"/>
      <c r="P117" s="2" t="s">
        <v>233</v>
      </c>
      <c r="Q117" s="2">
        <f>Q115-N115</f>
        <v>16.756544484499045</v>
      </c>
    </row>
    <row r="120" spans="1:17" x14ac:dyDescent="0.25">
      <c r="A120" s="158" t="s">
        <v>215</v>
      </c>
      <c r="B120" s="158"/>
      <c r="G120" s="158" t="s">
        <v>216</v>
      </c>
      <c r="H120" s="158"/>
      <c r="M120" s="158" t="s">
        <v>217</v>
      </c>
      <c r="N120" s="158"/>
    </row>
    <row r="121" spans="1:17" x14ac:dyDescent="0.25">
      <c r="A121" s="2"/>
      <c r="B121" s="2"/>
      <c r="C121" s="2"/>
      <c r="D121" s="2"/>
      <c r="E121" s="2"/>
      <c r="G121" s="2"/>
      <c r="H121" s="2"/>
      <c r="I121" s="2"/>
      <c r="J121" s="2"/>
      <c r="K121" s="2"/>
      <c r="M121" s="2"/>
      <c r="N121" s="2"/>
      <c r="O121" s="2"/>
      <c r="P121" s="2"/>
      <c r="Q121" s="2"/>
    </row>
    <row r="122" spans="1:17" x14ac:dyDescent="0.25">
      <c r="A122" s="2"/>
      <c r="B122" s="2"/>
      <c r="C122" s="2"/>
      <c r="D122" s="2" t="s">
        <v>222</v>
      </c>
      <c r="E122" s="2">
        <f>B124</f>
        <v>10052.26</v>
      </c>
      <c r="G122" s="2"/>
      <c r="H122" s="2"/>
      <c r="I122" s="2"/>
      <c r="J122" s="2" t="s">
        <v>222</v>
      </c>
      <c r="K122" s="2">
        <f>H124</f>
        <v>10052.26</v>
      </c>
      <c r="M122" s="2"/>
      <c r="N122" s="2"/>
      <c r="O122" s="2"/>
      <c r="P122" s="2" t="s">
        <v>222</v>
      </c>
      <c r="Q122" s="2">
        <f>N124</f>
        <v>10052.26</v>
      </c>
    </row>
    <row r="123" spans="1:17" x14ac:dyDescent="0.25">
      <c r="A123" s="2"/>
      <c r="B123" s="2"/>
      <c r="C123" s="2"/>
      <c r="D123" s="2" t="s">
        <v>223</v>
      </c>
      <c r="E123" s="2">
        <v>104.72840302811835</v>
      </c>
      <c r="G123" s="2"/>
      <c r="H123" s="2"/>
      <c r="I123" s="2"/>
      <c r="J123" s="2" t="s">
        <v>223</v>
      </c>
      <c r="K123" s="2">
        <v>104.72840302811835</v>
      </c>
      <c r="M123" s="2"/>
      <c r="N123" s="2"/>
      <c r="O123" s="2"/>
      <c r="P123" s="2" t="s">
        <v>223</v>
      </c>
      <c r="Q123" s="2">
        <v>104.72840302811835</v>
      </c>
    </row>
    <row r="124" spans="1:17" x14ac:dyDescent="0.25">
      <c r="A124" s="2" t="s">
        <v>222</v>
      </c>
      <c r="B124" s="2">
        <f>5026.13*2</f>
        <v>10052.26</v>
      </c>
      <c r="C124" s="2"/>
      <c r="D124" s="2" t="s">
        <v>224</v>
      </c>
      <c r="E124" s="2">
        <f>E122+E123</f>
        <v>10156.988403028119</v>
      </c>
      <c r="G124" s="2" t="s">
        <v>222</v>
      </c>
      <c r="H124" s="2">
        <f>5026.13*2</f>
        <v>10052.26</v>
      </c>
      <c r="I124" s="2"/>
      <c r="J124" s="2" t="s">
        <v>224</v>
      </c>
      <c r="K124" s="2">
        <f>K122+K123</f>
        <v>10156.988403028119</v>
      </c>
      <c r="M124" s="2" t="s">
        <v>222</v>
      </c>
      <c r="N124" s="2">
        <f>5026.13*2</f>
        <v>10052.26</v>
      </c>
      <c r="O124" s="2"/>
      <c r="P124" s="2" t="s">
        <v>224</v>
      </c>
      <c r="Q124" s="2">
        <f>Q122+Q123</f>
        <v>10156.988403028119</v>
      </c>
    </row>
    <row r="125" spans="1:17" x14ac:dyDescent="0.25">
      <c r="A125" s="2" t="s">
        <v>225</v>
      </c>
      <c r="B125" s="2">
        <v>9614.67</v>
      </c>
      <c r="C125" s="2"/>
      <c r="D125" s="2" t="s">
        <v>225</v>
      </c>
      <c r="E125" s="2">
        <v>9614.67</v>
      </c>
      <c r="G125" s="2" t="s">
        <v>225</v>
      </c>
      <c r="H125" s="2">
        <v>9614.67</v>
      </c>
      <c r="I125" s="2"/>
      <c r="J125" s="2" t="s">
        <v>225</v>
      </c>
      <c r="K125" s="2">
        <v>9614.67</v>
      </c>
      <c r="M125" s="2" t="s">
        <v>225</v>
      </c>
      <c r="N125" s="2">
        <v>9614.67</v>
      </c>
      <c r="O125" s="2"/>
      <c r="P125" s="2" t="s">
        <v>225</v>
      </c>
      <c r="Q125" s="2">
        <v>9614.67</v>
      </c>
    </row>
    <row r="126" spans="1:17" x14ac:dyDescent="0.25">
      <c r="A126" s="2" t="s">
        <v>226</v>
      </c>
      <c r="B126" s="2">
        <f>B124-B125</f>
        <v>437.59000000000015</v>
      </c>
      <c r="C126" s="2"/>
      <c r="D126" s="2" t="s">
        <v>226</v>
      </c>
      <c r="E126" s="2">
        <f>(E124-E125)</f>
        <v>542.31840302811906</v>
      </c>
      <c r="G126" s="2" t="s">
        <v>226</v>
      </c>
      <c r="H126" s="2">
        <f>H124-H125</f>
        <v>437.59000000000015</v>
      </c>
      <c r="I126" s="2"/>
      <c r="J126" s="2" t="s">
        <v>226</v>
      </c>
      <c r="K126" s="2">
        <f>(K124-K125)</f>
        <v>542.31840302811906</v>
      </c>
      <c r="M126" s="2" t="s">
        <v>226</v>
      </c>
      <c r="N126" s="2">
        <f>N124-N125</f>
        <v>437.59000000000015</v>
      </c>
      <c r="O126" s="2"/>
      <c r="P126" s="2" t="s">
        <v>226</v>
      </c>
      <c r="Q126" s="2">
        <f>(Q124-Q125)</f>
        <v>542.31840302811906</v>
      </c>
    </row>
    <row r="127" spans="1:17" x14ac:dyDescent="0.25">
      <c r="A127" s="2" t="s">
        <v>227</v>
      </c>
      <c r="B127" s="3">
        <v>0.16</v>
      </c>
      <c r="C127" s="2"/>
      <c r="D127" s="2" t="s">
        <v>227</v>
      </c>
      <c r="E127" s="3">
        <v>0.16</v>
      </c>
      <c r="G127" s="2" t="s">
        <v>227</v>
      </c>
      <c r="H127" s="3">
        <v>0.16</v>
      </c>
      <c r="I127" s="2"/>
      <c r="J127" s="2" t="s">
        <v>227</v>
      </c>
      <c r="K127" s="3">
        <v>0.16</v>
      </c>
      <c r="M127" s="2" t="s">
        <v>227</v>
      </c>
      <c r="N127" s="3">
        <v>0.16</v>
      </c>
      <c r="O127" s="2"/>
      <c r="P127" s="2" t="s">
        <v>227</v>
      </c>
      <c r="Q127" s="3">
        <v>0.16</v>
      </c>
    </row>
    <row r="128" spans="1:17" x14ac:dyDescent="0.25">
      <c r="A128" s="2" t="s">
        <v>228</v>
      </c>
      <c r="B128" s="2">
        <f>B126*B127</f>
        <v>70.014400000000023</v>
      </c>
      <c r="C128" s="2"/>
      <c r="D128" s="2" t="s">
        <v>228</v>
      </c>
      <c r="E128" s="2">
        <f>(E126*E127)</f>
        <v>86.770944484499054</v>
      </c>
      <c r="G128" s="2" t="s">
        <v>228</v>
      </c>
      <c r="H128" s="2">
        <f>H126*H127</f>
        <v>70.014400000000023</v>
      </c>
      <c r="I128" s="2"/>
      <c r="J128" s="2" t="s">
        <v>228</v>
      </c>
      <c r="K128" s="2">
        <f>(K126*K127)</f>
        <v>86.770944484499054</v>
      </c>
      <c r="M128" s="2" t="s">
        <v>228</v>
      </c>
      <c r="N128" s="2">
        <f>N126*N127</f>
        <v>70.014400000000023</v>
      </c>
      <c r="O128" s="2"/>
      <c r="P128" s="2" t="s">
        <v>228</v>
      </c>
      <c r="Q128" s="2">
        <f>(Q126*Q127)</f>
        <v>86.770944484499054</v>
      </c>
    </row>
    <row r="129" spans="1:17" x14ac:dyDescent="0.25">
      <c r="A129" s="2" t="s">
        <v>229</v>
      </c>
      <c r="B129" s="2">
        <v>772.1</v>
      </c>
      <c r="C129" s="2"/>
      <c r="D129" s="2" t="s">
        <v>229</v>
      </c>
      <c r="E129" s="2">
        <v>772.1</v>
      </c>
      <c r="G129" s="2" t="s">
        <v>229</v>
      </c>
      <c r="H129" s="2">
        <v>772.1</v>
      </c>
      <c r="I129" s="2"/>
      <c r="J129" s="2" t="s">
        <v>229</v>
      </c>
      <c r="K129" s="2">
        <v>772.1</v>
      </c>
      <c r="M129" s="2" t="s">
        <v>229</v>
      </c>
      <c r="N129" s="2">
        <v>772.1</v>
      </c>
      <c r="O129" s="2"/>
      <c r="P129" s="2" t="s">
        <v>229</v>
      </c>
      <c r="Q129" s="2">
        <v>772.1</v>
      </c>
    </row>
    <row r="130" spans="1:17" x14ac:dyDescent="0.25">
      <c r="A130" s="2" t="s">
        <v>230</v>
      </c>
      <c r="B130" s="2">
        <f>B128+B129</f>
        <v>842.11440000000005</v>
      </c>
      <c r="C130" s="2"/>
      <c r="D130" s="2" t="s">
        <v>230</v>
      </c>
      <c r="E130" s="2">
        <f>(E128+E129)</f>
        <v>858.87094448449909</v>
      </c>
      <c r="G130" s="2" t="s">
        <v>230</v>
      </c>
      <c r="H130" s="2">
        <f>H128+H129</f>
        <v>842.11440000000005</v>
      </c>
      <c r="I130" s="2"/>
      <c r="J130" s="2" t="s">
        <v>230</v>
      </c>
      <c r="K130" s="2">
        <f>(K128+K129)</f>
        <v>858.87094448449909</v>
      </c>
      <c r="M130" s="2" t="s">
        <v>230</v>
      </c>
      <c r="N130" s="2">
        <f>N128+N129</f>
        <v>842.11440000000005</v>
      </c>
      <c r="O130" s="2"/>
      <c r="P130" s="2" t="s">
        <v>230</v>
      </c>
      <c r="Q130" s="2">
        <f>(Q128+Q129)</f>
        <v>858.87094448449909</v>
      </c>
    </row>
    <row r="131" spans="1:17" x14ac:dyDescent="0.25">
      <c r="A131" s="2" t="s">
        <v>231</v>
      </c>
      <c r="B131" s="2"/>
      <c r="C131" s="2"/>
      <c r="D131" s="2" t="s">
        <v>231</v>
      </c>
      <c r="E131" s="2"/>
      <c r="G131" s="2" t="s">
        <v>231</v>
      </c>
      <c r="H131" s="2"/>
      <c r="I131" s="2"/>
      <c r="J131" s="2" t="s">
        <v>231</v>
      </c>
      <c r="K131" s="2"/>
      <c r="M131" s="2" t="s">
        <v>231</v>
      </c>
      <c r="N131" s="2"/>
      <c r="O131" s="2"/>
      <c r="P131" s="2" t="s">
        <v>231</v>
      </c>
      <c r="Q131" s="2"/>
    </row>
    <row r="132" spans="1:17" x14ac:dyDescent="0.25">
      <c r="A132" s="2" t="s">
        <v>232</v>
      </c>
      <c r="B132" s="2">
        <f>(B130-B131)</f>
        <v>842.11440000000005</v>
      </c>
      <c r="C132" s="2"/>
      <c r="D132" s="2" t="s">
        <v>232</v>
      </c>
      <c r="E132" s="2">
        <f>(E130-E131)</f>
        <v>858.87094448449909</v>
      </c>
      <c r="G132" s="2" t="s">
        <v>232</v>
      </c>
      <c r="H132" s="2">
        <f>(H130-H131)</f>
        <v>842.11440000000005</v>
      </c>
      <c r="I132" s="2"/>
      <c r="J132" s="2" t="s">
        <v>232</v>
      </c>
      <c r="K132" s="2">
        <f>(K130-K131)</f>
        <v>858.87094448449909</v>
      </c>
      <c r="M132" s="2" t="s">
        <v>232</v>
      </c>
      <c r="N132" s="2">
        <f>(N130-N131)</f>
        <v>842.11440000000005</v>
      </c>
      <c r="O132" s="2"/>
      <c r="P132" s="2" t="s">
        <v>232</v>
      </c>
      <c r="Q132" s="2">
        <f>(Q130-Q131)</f>
        <v>858.87094448449909</v>
      </c>
    </row>
    <row r="133" spans="1:17" x14ac:dyDescent="0.25">
      <c r="A133" s="2"/>
      <c r="B133" s="2"/>
      <c r="C133" s="2"/>
      <c r="D133" s="2"/>
      <c r="E133" s="2"/>
      <c r="G133" s="2"/>
      <c r="H133" s="2"/>
      <c r="I133" s="2"/>
      <c r="J133" s="2"/>
      <c r="K133" s="2"/>
      <c r="M133" s="2"/>
      <c r="N133" s="2"/>
      <c r="O133" s="2"/>
      <c r="P133" s="2"/>
      <c r="Q133" s="2"/>
    </row>
    <row r="134" spans="1:17" x14ac:dyDescent="0.25">
      <c r="A134" s="2"/>
      <c r="B134" s="2"/>
      <c r="C134" s="2"/>
      <c r="D134" s="2" t="s">
        <v>233</v>
      </c>
      <c r="E134" s="2">
        <f>E132-B132</f>
        <v>16.756544484499045</v>
      </c>
      <c r="G134" s="2"/>
      <c r="H134" s="2"/>
      <c r="I134" s="2"/>
      <c r="J134" s="2" t="s">
        <v>233</v>
      </c>
      <c r="K134" s="2">
        <f>K132-H132</f>
        <v>16.756544484499045</v>
      </c>
      <c r="M134" s="2"/>
      <c r="N134" s="2"/>
      <c r="O134" s="2"/>
      <c r="P134" s="2" t="s">
        <v>233</v>
      </c>
      <c r="Q134" s="2">
        <f>Q132-N132</f>
        <v>16.756544484499045</v>
      </c>
    </row>
    <row r="137" spans="1:17" x14ac:dyDescent="0.25">
      <c r="A137" s="158" t="s">
        <v>218</v>
      </c>
      <c r="B137" s="158"/>
      <c r="G137" s="158" t="s">
        <v>219</v>
      </c>
      <c r="H137" s="158"/>
      <c r="M137" s="158" t="s">
        <v>220</v>
      </c>
      <c r="N137" s="158"/>
    </row>
    <row r="138" spans="1:17" x14ac:dyDescent="0.25">
      <c r="A138" s="2"/>
      <c r="B138" s="2"/>
      <c r="C138" s="2"/>
      <c r="D138" s="2"/>
      <c r="E138" s="2"/>
      <c r="G138" s="2"/>
      <c r="H138" s="2"/>
      <c r="I138" s="2"/>
      <c r="J138" s="2"/>
      <c r="K138" s="2"/>
      <c r="M138" s="2"/>
      <c r="N138" s="2"/>
      <c r="O138" s="2"/>
      <c r="P138" s="2"/>
      <c r="Q138" s="2"/>
    </row>
    <row r="139" spans="1:17" x14ac:dyDescent="0.25">
      <c r="A139" s="2"/>
      <c r="B139" s="2"/>
      <c r="C139" s="2"/>
      <c r="D139" s="2" t="s">
        <v>222</v>
      </c>
      <c r="E139" s="2">
        <f>B141</f>
        <v>10052.26</v>
      </c>
      <c r="G139" s="2"/>
      <c r="H139" s="2"/>
      <c r="I139" s="2"/>
      <c r="J139" s="2" t="s">
        <v>222</v>
      </c>
      <c r="K139" s="2">
        <f>H141</f>
        <v>10052.26</v>
      </c>
      <c r="M139" s="2"/>
      <c r="N139" s="2"/>
      <c r="O139" s="2"/>
      <c r="P139" s="2" t="s">
        <v>222</v>
      </c>
      <c r="Q139" s="2">
        <f>N141</f>
        <v>10052.26</v>
      </c>
    </row>
    <row r="140" spans="1:17" x14ac:dyDescent="0.25">
      <c r="A140" s="2"/>
      <c r="B140" s="2"/>
      <c r="C140" s="2"/>
      <c r="D140" s="2" t="s">
        <v>223</v>
      </c>
      <c r="E140" s="2">
        <v>104.72840302811835</v>
      </c>
      <c r="G140" s="2"/>
      <c r="H140" s="2"/>
      <c r="I140" s="2"/>
      <c r="J140" s="2" t="s">
        <v>223</v>
      </c>
      <c r="K140" s="2">
        <v>104.72840302811835</v>
      </c>
      <c r="M140" s="2"/>
      <c r="N140" s="2"/>
      <c r="O140" s="2"/>
      <c r="P140" s="2" t="s">
        <v>223</v>
      </c>
      <c r="Q140" s="2">
        <v>104.72840302811835</v>
      </c>
    </row>
    <row r="141" spans="1:17" x14ac:dyDescent="0.25">
      <c r="A141" s="2" t="s">
        <v>222</v>
      </c>
      <c r="B141" s="2">
        <f>5026.13*2</f>
        <v>10052.26</v>
      </c>
      <c r="C141" s="2"/>
      <c r="D141" s="2" t="s">
        <v>224</v>
      </c>
      <c r="E141" s="2">
        <f>E139+E140</f>
        <v>10156.988403028119</v>
      </c>
      <c r="G141" s="2" t="s">
        <v>222</v>
      </c>
      <c r="H141" s="2">
        <f>5026.13*2</f>
        <v>10052.26</v>
      </c>
      <c r="I141" s="2"/>
      <c r="J141" s="2" t="s">
        <v>224</v>
      </c>
      <c r="K141" s="2">
        <f>K139+K140</f>
        <v>10156.988403028119</v>
      </c>
      <c r="M141" s="2" t="s">
        <v>222</v>
      </c>
      <c r="N141" s="2">
        <f>5026.13*2</f>
        <v>10052.26</v>
      </c>
      <c r="O141" s="2"/>
      <c r="P141" s="2" t="s">
        <v>224</v>
      </c>
      <c r="Q141" s="2">
        <f>Q139+Q140</f>
        <v>10156.988403028119</v>
      </c>
    </row>
    <row r="142" spans="1:17" x14ac:dyDescent="0.25">
      <c r="A142" s="2" t="s">
        <v>225</v>
      </c>
      <c r="B142" s="2">
        <v>9614.67</v>
      </c>
      <c r="C142" s="2"/>
      <c r="D142" s="2" t="s">
        <v>225</v>
      </c>
      <c r="E142" s="2">
        <v>9614.67</v>
      </c>
      <c r="G142" s="2" t="s">
        <v>225</v>
      </c>
      <c r="H142" s="2">
        <v>9614.67</v>
      </c>
      <c r="I142" s="2"/>
      <c r="J142" s="2" t="s">
        <v>225</v>
      </c>
      <c r="K142" s="2">
        <v>9614.67</v>
      </c>
      <c r="M142" s="2" t="s">
        <v>225</v>
      </c>
      <c r="N142" s="2">
        <v>9614.67</v>
      </c>
      <c r="O142" s="2"/>
      <c r="P142" s="2" t="s">
        <v>225</v>
      </c>
      <c r="Q142" s="2">
        <v>9614.67</v>
      </c>
    </row>
    <row r="143" spans="1:17" x14ac:dyDescent="0.25">
      <c r="A143" s="2" t="s">
        <v>226</v>
      </c>
      <c r="B143" s="2">
        <f>B141-B142</f>
        <v>437.59000000000015</v>
      </c>
      <c r="C143" s="2"/>
      <c r="D143" s="2" t="s">
        <v>226</v>
      </c>
      <c r="E143" s="2">
        <f>(E141-E142)</f>
        <v>542.31840302811906</v>
      </c>
      <c r="G143" s="2" t="s">
        <v>226</v>
      </c>
      <c r="H143" s="2">
        <f>H141-H142</f>
        <v>437.59000000000015</v>
      </c>
      <c r="I143" s="2"/>
      <c r="J143" s="2" t="s">
        <v>226</v>
      </c>
      <c r="K143" s="2">
        <f>(K141-K142)</f>
        <v>542.31840302811906</v>
      </c>
      <c r="M143" s="2" t="s">
        <v>226</v>
      </c>
      <c r="N143" s="2">
        <f>N141-N142</f>
        <v>437.59000000000015</v>
      </c>
      <c r="O143" s="2"/>
      <c r="P143" s="2" t="s">
        <v>226</v>
      </c>
      <c r="Q143" s="2">
        <f>(Q141-Q142)</f>
        <v>542.31840302811906</v>
      </c>
    </row>
    <row r="144" spans="1:17" x14ac:dyDescent="0.25">
      <c r="A144" s="2" t="s">
        <v>227</v>
      </c>
      <c r="B144" s="3">
        <v>0.16</v>
      </c>
      <c r="C144" s="2"/>
      <c r="D144" s="2" t="s">
        <v>227</v>
      </c>
      <c r="E144" s="3">
        <v>0.16</v>
      </c>
      <c r="G144" s="2" t="s">
        <v>227</v>
      </c>
      <c r="H144" s="3">
        <v>0.16</v>
      </c>
      <c r="I144" s="2"/>
      <c r="J144" s="2" t="s">
        <v>227</v>
      </c>
      <c r="K144" s="3">
        <v>0.16</v>
      </c>
      <c r="M144" s="2" t="s">
        <v>227</v>
      </c>
      <c r="N144" s="3">
        <v>0.16</v>
      </c>
      <c r="O144" s="2"/>
      <c r="P144" s="2" t="s">
        <v>227</v>
      </c>
      <c r="Q144" s="3">
        <v>0.16</v>
      </c>
    </row>
    <row r="145" spans="1:17" x14ac:dyDescent="0.25">
      <c r="A145" s="2" t="s">
        <v>228</v>
      </c>
      <c r="B145" s="2">
        <f>B143*B144</f>
        <v>70.014400000000023</v>
      </c>
      <c r="C145" s="2"/>
      <c r="D145" s="2" t="s">
        <v>228</v>
      </c>
      <c r="E145" s="2">
        <f>(E143*E144)</f>
        <v>86.770944484499054</v>
      </c>
      <c r="G145" s="2" t="s">
        <v>228</v>
      </c>
      <c r="H145" s="2">
        <f>H143*H144</f>
        <v>70.014400000000023</v>
      </c>
      <c r="I145" s="2"/>
      <c r="J145" s="2" t="s">
        <v>228</v>
      </c>
      <c r="K145" s="2">
        <f>(K143*K144)</f>
        <v>86.770944484499054</v>
      </c>
      <c r="M145" s="2" t="s">
        <v>228</v>
      </c>
      <c r="N145" s="2">
        <f>N143*N144</f>
        <v>70.014400000000023</v>
      </c>
      <c r="O145" s="2"/>
      <c r="P145" s="2" t="s">
        <v>228</v>
      </c>
      <c r="Q145" s="2">
        <f>(Q143*Q144)</f>
        <v>86.770944484499054</v>
      </c>
    </row>
    <row r="146" spans="1:17" x14ac:dyDescent="0.25">
      <c r="A146" s="2" t="s">
        <v>229</v>
      </c>
      <c r="B146" s="2">
        <v>772.1</v>
      </c>
      <c r="C146" s="2"/>
      <c r="D146" s="2" t="s">
        <v>229</v>
      </c>
      <c r="E146" s="2">
        <v>772.1</v>
      </c>
      <c r="G146" s="2" t="s">
        <v>229</v>
      </c>
      <c r="H146" s="2">
        <v>772.1</v>
      </c>
      <c r="I146" s="2"/>
      <c r="J146" s="2" t="s">
        <v>229</v>
      </c>
      <c r="K146" s="2">
        <v>772.1</v>
      </c>
      <c r="M146" s="2" t="s">
        <v>229</v>
      </c>
      <c r="N146" s="2">
        <v>772.1</v>
      </c>
      <c r="O146" s="2"/>
      <c r="P146" s="2" t="s">
        <v>229</v>
      </c>
      <c r="Q146" s="2">
        <v>772.1</v>
      </c>
    </row>
    <row r="147" spans="1:17" x14ac:dyDescent="0.25">
      <c r="A147" s="2" t="s">
        <v>230</v>
      </c>
      <c r="B147" s="2">
        <f>B145+B146</f>
        <v>842.11440000000005</v>
      </c>
      <c r="C147" s="2"/>
      <c r="D147" s="2" t="s">
        <v>230</v>
      </c>
      <c r="E147" s="2">
        <f>(E145+E146)</f>
        <v>858.87094448449909</v>
      </c>
      <c r="G147" s="2" t="s">
        <v>230</v>
      </c>
      <c r="H147" s="2">
        <f>H145+H146</f>
        <v>842.11440000000005</v>
      </c>
      <c r="I147" s="2"/>
      <c r="J147" s="2" t="s">
        <v>230</v>
      </c>
      <c r="K147" s="2">
        <f>(K145+K146)</f>
        <v>858.87094448449909</v>
      </c>
      <c r="M147" s="2" t="s">
        <v>230</v>
      </c>
      <c r="N147" s="2">
        <f>N145+N146</f>
        <v>842.11440000000005</v>
      </c>
      <c r="O147" s="2"/>
      <c r="P147" s="2" t="s">
        <v>230</v>
      </c>
      <c r="Q147" s="2">
        <f>(Q145+Q146)</f>
        <v>858.87094448449909</v>
      </c>
    </row>
    <row r="148" spans="1:17" x14ac:dyDescent="0.25">
      <c r="A148" s="2" t="s">
        <v>231</v>
      </c>
      <c r="B148" s="2"/>
      <c r="C148" s="2"/>
      <c r="D148" s="2" t="s">
        <v>231</v>
      </c>
      <c r="E148" s="2"/>
      <c r="G148" s="2" t="s">
        <v>231</v>
      </c>
      <c r="H148" s="2"/>
      <c r="I148" s="2"/>
      <c r="J148" s="2" t="s">
        <v>231</v>
      </c>
      <c r="K148" s="2"/>
      <c r="M148" s="2" t="s">
        <v>231</v>
      </c>
      <c r="N148" s="2"/>
      <c r="O148" s="2"/>
      <c r="P148" s="2" t="s">
        <v>231</v>
      </c>
      <c r="Q148" s="2"/>
    </row>
    <row r="149" spans="1:17" x14ac:dyDescent="0.25">
      <c r="A149" s="2" t="s">
        <v>232</v>
      </c>
      <c r="B149" s="2">
        <f>(B147-B148)</f>
        <v>842.11440000000005</v>
      </c>
      <c r="C149" s="2"/>
      <c r="D149" s="2" t="s">
        <v>232</v>
      </c>
      <c r="E149" s="2">
        <f>(E147-E148)</f>
        <v>858.87094448449909</v>
      </c>
      <c r="G149" s="2" t="s">
        <v>232</v>
      </c>
      <c r="H149" s="2">
        <f>(H147-H148)</f>
        <v>842.11440000000005</v>
      </c>
      <c r="I149" s="2"/>
      <c r="J149" s="2" t="s">
        <v>232</v>
      </c>
      <c r="K149" s="2">
        <f>(K147-K148)</f>
        <v>858.87094448449909</v>
      </c>
      <c r="M149" s="2" t="s">
        <v>232</v>
      </c>
      <c r="N149" s="2">
        <f>(N147-N148)</f>
        <v>842.11440000000005</v>
      </c>
      <c r="O149" s="2"/>
      <c r="P149" s="2" t="s">
        <v>232</v>
      </c>
      <c r="Q149" s="2">
        <f>(Q147-Q148)</f>
        <v>858.87094448449909</v>
      </c>
    </row>
    <row r="150" spans="1:17" x14ac:dyDescent="0.25">
      <c r="A150" s="2"/>
      <c r="B150" s="2"/>
      <c r="C150" s="2"/>
      <c r="D150" s="2"/>
      <c r="E150" s="2"/>
      <c r="G150" s="2"/>
      <c r="H150" s="2"/>
      <c r="I150" s="2"/>
      <c r="J150" s="2"/>
      <c r="K150" s="2"/>
      <c r="M150" s="2"/>
      <c r="N150" s="2"/>
      <c r="O150" s="2"/>
      <c r="P150" s="2"/>
      <c r="Q150" s="2"/>
    </row>
    <row r="151" spans="1:17" x14ac:dyDescent="0.25">
      <c r="A151" s="2"/>
      <c r="B151" s="2"/>
      <c r="C151" s="2"/>
      <c r="D151" s="2" t="s">
        <v>233</v>
      </c>
      <c r="E151" s="2">
        <f>E149-B149</f>
        <v>16.756544484499045</v>
      </c>
      <c r="G151" s="2"/>
      <c r="H151" s="2"/>
      <c r="I151" s="2"/>
      <c r="J151" s="2" t="s">
        <v>233</v>
      </c>
      <c r="K151" s="2">
        <f>K149-H149</f>
        <v>16.756544484499045</v>
      </c>
      <c r="M151" s="2"/>
      <c r="N151" s="2"/>
      <c r="O151" s="2"/>
      <c r="P151" s="2" t="s">
        <v>233</v>
      </c>
      <c r="Q151" s="2">
        <f>Q149-N149</f>
        <v>16.756544484499045</v>
      </c>
    </row>
  </sheetData>
  <mergeCells count="32">
    <mergeCell ref="P1:Q1"/>
    <mergeCell ref="A35:B35"/>
    <mergeCell ref="G35:H35"/>
    <mergeCell ref="M35:N35"/>
    <mergeCell ref="A1:B1"/>
    <mergeCell ref="D1:E1"/>
    <mergeCell ref="G1:H1"/>
    <mergeCell ref="J1:K1"/>
    <mergeCell ref="M1:N1"/>
    <mergeCell ref="A18:B18"/>
    <mergeCell ref="D18:E18"/>
    <mergeCell ref="G18:H18"/>
    <mergeCell ref="J18:K18"/>
    <mergeCell ref="M18:N18"/>
    <mergeCell ref="A52:B52"/>
    <mergeCell ref="G52:H52"/>
    <mergeCell ref="M52:N52"/>
    <mergeCell ref="A69:B69"/>
    <mergeCell ref="G69:H69"/>
    <mergeCell ref="M69:N69"/>
    <mergeCell ref="A86:B86"/>
    <mergeCell ref="G86:H86"/>
    <mergeCell ref="M86:N86"/>
    <mergeCell ref="A103:B103"/>
    <mergeCell ref="G103:H103"/>
    <mergeCell ref="M103:N103"/>
    <mergeCell ref="A120:B120"/>
    <mergeCell ref="G120:H120"/>
    <mergeCell ref="M120:N120"/>
    <mergeCell ref="A137:B137"/>
    <mergeCell ref="G137:H137"/>
    <mergeCell ref="M137:N137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7"/>
  <sheetViews>
    <sheetView workbookViewId="0">
      <selection activeCell="Q27" sqref="Q27"/>
    </sheetView>
  </sheetViews>
  <sheetFormatPr baseColWidth="10" defaultRowHeight="15" x14ac:dyDescent="0.25"/>
  <cols>
    <col min="1" max="1" width="7" customWidth="1"/>
    <col min="2" max="2" width="35.85546875" customWidth="1"/>
    <col min="3" max="3" width="20.85546875" customWidth="1"/>
    <col min="4" max="4" width="12.7109375" bestFit="1" customWidth="1"/>
    <col min="5" max="5" width="14.140625" customWidth="1"/>
    <col min="6" max="6" width="15.5703125" customWidth="1"/>
    <col min="7" max="7" width="15.42578125" customWidth="1"/>
    <col min="8" max="8" width="14.140625" customWidth="1"/>
    <col min="9" max="9" width="0.140625" hidden="1" customWidth="1"/>
    <col min="10" max="11" width="11.42578125" hidden="1" customWidth="1"/>
    <col min="12" max="12" width="2.5703125" hidden="1" customWidth="1"/>
    <col min="13" max="13" width="11.5703125" bestFit="1" customWidth="1"/>
    <col min="14" max="14" width="26.42578125" customWidth="1"/>
  </cols>
  <sheetData>
    <row r="1" spans="1:14" x14ac:dyDescent="0.25">
      <c r="A1" s="159"/>
      <c r="B1" s="160"/>
      <c r="C1" s="121" t="s">
        <v>262</v>
      </c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2"/>
    </row>
    <row r="2" spans="1:14" x14ac:dyDescent="0.25">
      <c r="A2" s="161"/>
      <c r="B2" s="162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4"/>
    </row>
    <row r="3" spans="1:14" ht="15" customHeight="1" x14ac:dyDescent="0.25">
      <c r="A3" s="161"/>
      <c r="B3" s="162"/>
      <c r="C3" s="135" t="s">
        <v>261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6"/>
    </row>
    <row r="4" spans="1:14" ht="15" customHeight="1" x14ac:dyDescent="0.25">
      <c r="A4" s="161"/>
      <c r="B4" s="162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</row>
    <row r="5" spans="1:14" x14ac:dyDescent="0.25">
      <c r="A5" s="161"/>
      <c r="B5" s="162"/>
      <c r="C5" s="125" t="s">
        <v>263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6"/>
    </row>
    <row r="6" spans="1:14" x14ac:dyDescent="0.25">
      <c r="A6" s="127" t="s">
        <v>286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</row>
    <row r="7" spans="1:14" ht="30" x14ac:dyDescent="0.25">
      <c r="A7" s="16" t="s">
        <v>1</v>
      </c>
      <c r="B7" s="17" t="s">
        <v>2</v>
      </c>
      <c r="C7" s="17" t="s">
        <v>3</v>
      </c>
      <c r="D7" s="17" t="s">
        <v>4</v>
      </c>
      <c r="E7" s="18" t="s">
        <v>5</v>
      </c>
      <c r="F7" s="18" t="s">
        <v>6</v>
      </c>
      <c r="G7" s="18" t="s">
        <v>23</v>
      </c>
      <c r="H7" s="18" t="s">
        <v>0</v>
      </c>
      <c r="I7" s="17" t="s">
        <v>7</v>
      </c>
      <c r="J7" s="17" t="s">
        <v>8</v>
      </c>
      <c r="K7" s="17" t="s">
        <v>9</v>
      </c>
      <c r="L7" s="17" t="s">
        <v>10</v>
      </c>
      <c r="M7" s="17" t="s">
        <v>11</v>
      </c>
      <c r="N7" s="19" t="s">
        <v>264</v>
      </c>
    </row>
    <row r="8" spans="1:14" ht="28.5" customHeight="1" x14ac:dyDescent="0.25">
      <c r="A8" s="47">
        <v>1</v>
      </c>
      <c r="B8" s="10" t="s">
        <v>241</v>
      </c>
      <c r="C8" s="102" t="s">
        <v>242</v>
      </c>
      <c r="D8" s="8">
        <v>3839.84</v>
      </c>
      <c r="E8" s="8">
        <f>D8*2/30.4</f>
        <v>252.62105263157898</v>
      </c>
      <c r="F8" s="7">
        <v>182</v>
      </c>
      <c r="G8" s="43">
        <f>F8*5/365</f>
        <v>2.493150684931507</v>
      </c>
      <c r="H8" s="8">
        <f>E8*G8</f>
        <v>629.82235039653938</v>
      </c>
      <c r="I8" s="7"/>
      <c r="J8" s="7"/>
      <c r="K8" s="7"/>
      <c r="L8" s="7"/>
      <c r="M8" s="9">
        <f>H8-L8</f>
        <v>629.82235039653938</v>
      </c>
      <c r="N8" s="21"/>
    </row>
    <row r="9" spans="1:14" ht="28.5" customHeight="1" x14ac:dyDescent="0.25">
      <c r="A9" s="47">
        <v>2</v>
      </c>
      <c r="B9" s="10" t="s">
        <v>243</v>
      </c>
      <c r="C9" s="7" t="s">
        <v>244</v>
      </c>
      <c r="D9" s="8">
        <v>2544.1</v>
      </c>
      <c r="E9" s="8">
        <f t="shared" ref="E9:E21" si="0">D9*2/30.4</f>
        <v>167.375</v>
      </c>
      <c r="F9" s="7">
        <v>182</v>
      </c>
      <c r="G9" s="43">
        <f t="shared" ref="G9:G21" si="1">F9*5/365</f>
        <v>2.493150684931507</v>
      </c>
      <c r="H9" s="8">
        <f t="shared" ref="H9:H21" si="2">E9*G9</f>
        <v>417.29109589041099</v>
      </c>
      <c r="I9" s="7"/>
      <c r="J9" s="7"/>
      <c r="K9" s="7"/>
      <c r="L9" s="7"/>
      <c r="M9" s="9">
        <f t="shared" ref="M9:M21" si="3">H9-L9</f>
        <v>417.29109589041099</v>
      </c>
      <c r="N9" s="21"/>
    </row>
    <row r="10" spans="1:14" ht="28.5" customHeight="1" x14ac:dyDescent="0.25">
      <c r="A10" s="47">
        <v>3</v>
      </c>
      <c r="B10" s="10" t="s">
        <v>245</v>
      </c>
      <c r="C10" s="7" t="s">
        <v>246</v>
      </c>
      <c r="D10" s="8">
        <v>4167.38</v>
      </c>
      <c r="E10" s="8">
        <f t="shared" si="0"/>
        <v>274.16973684210529</v>
      </c>
      <c r="F10" s="7">
        <v>182</v>
      </c>
      <c r="G10" s="43">
        <f t="shared" si="1"/>
        <v>2.493150684931507</v>
      </c>
      <c r="H10" s="8">
        <f t="shared" si="2"/>
        <v>683.54646719538584</v>
      </c>
      <c r="I10" s="7"/>
      <c r="J10" s="7"/>
      <c r="K10" s="7"/>
      <c r="L10" s="7"/>
      <c r="M10" s="9">
        <f t="shared" si="3"/>
        <v>683.54646719538584</v>
      </c>
      <c r="N10" s="21"/>
    </row>
    <row r="11" spans="1:14" ht="28.5" customHeight="1" x14ac:dyDescent="0.25">
      <c r="A11" s="47">
        <v>4</v>
      </c>
      <c r="B11" s="10" t="s">
        <v>247</v>
      </c>
      <c r="C11" s="7" t="s">
        <v>248</v>
      </c>
      <c r="D11" s="8">
        <v>4974.9000000000005</v>
      </c>
      <c r="E11" s="8">
        <f t="shared" si="0"/>
        <v>327.29605263157902</v>
      </c>
      <c r="F11" s="7">
        <v>182</v>
      </c>
      <c r="G11" s="43">
        <f t="shared" si="1"/>
        <v>2.493150684931507</v>
      </c>
      <c r="H11" s="8">
        <f t="shared" si="2"/>
        <v>815.99837779379982</v>
      </c>
      <c r="I11" s="7"/>
      <c r="J11" s="7"/>
      <c r="K11" s="7"/>
      <c r="L11" s="7"/>
      <c r="M11" s="9">
        <f t="shared" si="3"/>
        <v>815.99837779379982</v>
      </c>
      <c r="N11" s="21"/>
    </row>
    <row r="12" spans="1:14" ht="28.5" customHeight="1" x14ac:dyDescent="0.25">
      <c r="A12" s="47">
        <v>5</v>
      </c>
      <c r="B12" s="10" t="s">
        <v>249</v>
      </c>
      <c r="C12" s="7" t="s">
        <v>244</v>
      </c>
      <c r="D12" s="8">
        <v>2792.33</v>
      </c>
      <c r="E12" s="8">
        <f t="shared" si="0"/>
        <v>183.7059210526316</v>
      </c>
      <c r="F12" s="7">
        <v>182</v>
      </c>
      <c r="G12" s="43">
        <f t="shared" si="1"/>
        <v>2.493150684931507</v>
      </c>
      <c r="H12" s="8">
        <f t="shared" si="2"/>
        <v>458.00654289834182</v>
      </c>
      <c r="I12" s="7"/>
      <c r="J12" s="7"/>
      <c r="K12" s="7"/>
      <c r="L12" s="7"/>
      <c r="M12" s="9">
        <f t="shared" si="3"/>
        <v>458.00654289834182</v>
      </c>
      <c r="N12" s="21"/>
    </row>
    <row r="13" spans="1:14" ht="28.5" customHeight="1" x14ac:dyDescent="0.25">
      <c r="A13" s="47">
        <v>6</v>
      </c>
      <c r="B13" s="10" t="s">
        <v>250</v>
      </c>
      <c r="C13" s="7" t="s">
        <v>244</v>
      </c>
      <c r="D13" s="8">
        <v>3804.82</v>
      </c>
      <c r="E13" s="8">
        <f t="shared" si="0"/>
        <v>250.31710526315791</v>
      </c>
      <c r="F13" s="7">
        <v>182</v>
      </c>
      <c r="G13" s="43">
        <f t="shared" si="1"/>
        <v>2.493150684931507</v>
      </c>
      <c r="H13" s="8">
        <f t="shared" si="2"/>
        <v>624.07826243691432</v>
      </c>
      <c r="I13" s="7"/>
      <c r="J13" s="7"/>
      <c r="K13" s="7"/>
      <c r="L13" s="7"/>
      <c r="M13" s="9">
        <f t="shared" si="3"/>
        <v>624.07826243691432</v>
      </c>
      <c r="N13" s="21"/>
    </row>
    <row r="14" spans="1:14" ht="28.5" customHeight="1" x14ac:dyDescent="0.25">
      <c r="A14" s="47">
        <v>7</v>
      </c>
      <c r="B14" s="10" t="s">
        <v>251</v>
      </c>
      <c r="C14" s="7" t="s">
        <v>252</v>
      </c>
      <c r="D14" s="8">
        <v>5856.58</v>
      </c>
      <c r="E14" s="8">
        <f t="shared" si="0"/>
        <v>385.30131578947368</v>
      </c>
      <c r="F14" s="7">
        <v>182</v>
      </c>
      <c r="G14" s="43">
        <f t="shared" si="1"/>
        <v>2.493150684931507</v>
      </c>
      <c r="H14" s="8">
        <f t="shared" si="2"/>
        <v>960.61423936553717</v>
      </c>
      <c r="I14" s="7"/>
      <c r="J14" s="7"/>
      <c r="K14" s="7"/>
      <c r="L14" s="7"/>
      <c r="M14" s="9">
        <f t="shared" si="3"/>
        <v>960.61423936553717</v>
      </c>
      <c r="N14" s="21"/>
    </row>
    <row r="15" spans="1:14" ht="28.5" customHeight="1" x14ac:dyDescent="0.25">
      <c r="A15" s="47">
        <v>8</v>
      </c>
      <c r="B15" s="10" t="s">
        <v>253</v>
      </c>
      <c r="C15" s="7" t="s">
        <v>244</v>
      </c>
      <c r="D15" s="8">
        <v>2719.2000000000003</v>
      </c>
      <c r="E15" s="8">
        <f t="shared" si="0"/>
        <v>178.89473684210529</v>
      </c>
      <c r="F15" s="7">
        <v>182</v>
      </c>
      <c r="G15" s="43">
        <f t="shared" si="1"/>
        <v>2.493150684931507</v>
      </c>
      <c r="H15" s="8">
        <f t="shared" si="2"/>
        <v>446.01153568853653</v>
      </c>
      <c r="I15" s="7"/>
      <c r="J15" s="7"/>
      <c r="K15" s="7"/>
      <c r="L15" s="7"/>
      <c r="M15" s="9">
        <f t="shared" si="3"/>
        <v>446.01153568853653</v>
      </c>
      <c r="N15" s="21"/>
    </row>
    <row r="16" spans="1:14" x14ac:dyDescent="0.25">
      <c r="A16" s="107"/>
      <c r="D16" s="45"/>
      <c r="E16" s="45"/>
      <c r="G16" s="44"/>
      <c r="H16" s="45"/>
      <c r="M16" s="46"/>
      <c r="N16" s="15"/>
    </row>
    <row r="17" spans="1:14" x14ac:dyDescent="0.25">
      <c r="A17" s="127" t="s">
        <v>285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9"/>
    </row>
    <row r="18" spans="1:14" ht="28.5" customHeight="1" x14ac:dyDescent="0.25">
      <c r="A18" s="47">
        <v>9</v>
      </c>
      <c r="B18" s="10" t="s">
        <v>254</v>
      </c>
      <c r="C18" s="7" t="s">
        <v>255</v>
      </c>
      <c r="D18" s="8">
        <v>2160.94</v>
      </c>
      <c r="E18" s="8">
        <f t="shared" si="0"/>
        <v>142.16710526315791</v>
      </c>
      <c r="F18" s="7">
        <v>182</v>
      </c>
      <c r="G18" s="43">
        <f t="shared" si="1"/>
        <v>2.493150684931507</v>
      </c>
      <c r="H18" s="8">
        <f t="shared" si="2"/>
        <v>354.44401586157181</v>
      </c>
      <c r="I18" s="7"/>
      <c r="J18" s="7"/>
      <c r="K18" s="7"/>
      <c r="L18" s="7"/>
      <c r="M18" s="9">
        <f t="shared" si="3"/>
        <v>354.44401586157181</v>
      </c>
      <c r="N18" s="21"/>
    </row>
    <row r="19" spans="1:14" ht="28.5" customHeight="1" x14ac:dyDescent="0.25">
      <c r="A19" s="47">
        <v>10</v>
      </c>
      <c r="B19" s="10" t="s">
        <v>256</v>
      </c>
      <c r="C19" s="102" t="s">
        <v>257</v>
      </c>
      <c r="D19" s="8">
        <v>2967.4300000000003</v>
      </c>
      <c r="E19" s="8">
        <f t="shared" si="0"/>
        <v>195.22565789473688</v>
      </c>
      <c r="F19" s="7">
        <v>182</v>
      </c>
      <c r="G19" s="43">
        <f t="shared" si="1"/>
        <v>2.493150684931507</v>
      </c>
      <c r="H19" s="8">
        <f t="shared" si="2"/>
        <v>486.72698269646736</v>
      </c>
      <c r="I19" s="7"/>
      <c r="J19" s="7"/>
      <c r="K19" s="7"/>
      <c r="L19" s="7"/>
      <c r="M19" s="9">
        <f t="shared" si="3"/>
        <v>486.72698269646736</v>
      </c>
      <c r="N19" s="21"/>
    </row>
    <row r="20" spans="1:14" ht="28.5" customHeight="1" x14ac:dyDescent="0.25">
      <c r="A20" s="47">
        <v>11</v>
      </c>
      <c r="B20" s="10" t="s">
        <v>258</v>
      </c>
      <c r="C20" s="7" t="s">
        <v>244</v>
      </c>
      <c r="D20" s="8">
        <v>3615.3</v>
      </c>
      <c r="E20" s="8">
        <f t="shared" si="0"/>
        <v>237.84868421052633</v>
      </c>
      <c r="F20" s="7">
        <v>182</v>
      </c>
      <c r="G20" s="43">
        <f t="shared" si="1"/>
        <v>2.493150684931507</v>
      </c>
      <c r="H20" s="8">
        <f t="shared" si="2"/>
        <v>592.99260994953147</v>
      </c>
      <c r="I20" s="7"/>
      <c r="J20" s="7"/>
      <c r="K20" s="7"/>
      <c r="L20" s="7"/>
      <c r="M20" s="9">
        <f t="shared" si="3"/>
        <v>592.99260994953147</v>
      </c>
      <c r="N20" s="21"/>
    </row>
    <row r="21" spans="1:14" ht="28.5" customHeight="1" thickBot="1" x14ac:dyDescent="0.3">
      <c r="A21" s="51">
        <v>12</v>
      </c>
      <c r="B21" s="27" t="s">
        <v>259</v>
      </c>
      <c r="C21" s="23" t="s">
        <v>260</v>
      </c>
      <c r="D21" s="25">
        <v>4950.18</v>
      </c>
      <c r="E21" s="25">
        <f t="shared" si="0"/>
        <v>325.66973684210529</v>
      </c>
      <c r="F21" s="23">
        <v>182</v>
      </c>
      <c r="G21" s="73">
        <f t="shared" si="1"/>
        <v>2.493150684931507</v>
      </c>
      <c r="H21" s="25">
        <f t="shared" si="2"/>
        <v>811.94372746935846</v>
      </c>
      <c r="I21" s="23"/>
      <c r="J21" s="23"/>
      <c r="K21" s="23"/>
      <c r="L21" s="23"/>
      <c r="M21" s="26">
        <f t="shared" si="3"/>
        <v>811.94372746935846</v>
      </c>
      <c r="N21" s="31"/>
    </row>
    <row r="22" spans="1:14" ht="16.5" thickBot="1" x14ac:dyDescent="0.3">
      <c r="A22" s="103"/>
      <c r="B22" s="163" t="s">
        <v>277</v>
      </c>
      <c r="C22" s="163"/>
      <c r="D22" s="104">
        <f>SUM(D8:D21)</f>
        <v>44393.000000000007</v>
      </c>
      <c r="E22" s="105"/>
      <c r="F22" s="105"/>
      <c r="G22" s="105"/>
      <c r="H22" s="105"/>
      <c r="I22" s="105"/>
      <c r="J22" s="105"/>
      <c r="K22" s="105"/>
      <c r="L22" s="105"/>
      <c r="M22" s="106">
        <f>SUM(M8:M21)</f>
        <v>7281.476207642394</v>
      </c>
    </row>
    <row r="26" spans="1:14" x14ac:dyDescent="0.25">
      <c r="B26" s="37" t="s">
        <v>265</v>
      </c>
      <c r="D26" s="134" t="s">
        <v>267</v>
      </c>
      <c r="E26" s="134"/>
      <c r="F26" s="134"/>
      <c r="M26" s="134" t="s">
        <v>269</v>
      </c>
      <c r="N26" s="134"/>
    </row>
    <row r="27" spans="1:14" x14ac:dyDescent="0.25">
      <c r="B27" s="4" t="s">
        <v>266</v>
      </c>
      <c r="D27" s="133" t="s">
        <v>268</v>
      </c>
      <c r="E27" s="133"/>
      <c r="F27" s="133"/>
      <c r="M27" s="133" t="s">
        <v>270</v>
      </c>
      <c r="N27" s="133"/>
    </row>
  </sheetData>
  <mergeCells count="11">
    <mergeCell ref="M26:N26"/>
    <mergeCell ref="M27:N27"/>
    <mergeCell ref="D26:F26"/>
    <mergeCell ref="D27:F27"/>
    <mergeCell ref="B22:C22"/>
    <mergeCell ref="A6:N6"/>
    <mergeCell ref="A17:N17"/>
    <mergeCell ref="A1:B5"/>
    <mergeCell ref="C1:N2"/>
    <mergeCell ref="C3:N4"/>
    <mergeCell ref="C5:N5"/>
  </mergeCells>
  <pageMargins left="0.7" right="0.7" top="0.75" bottom="0.75" header="0.3" footer="0.3"/>
  <pageSetup paperSize="14" scale="8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PRIMA VACIONAL REGIDORES</vt:lpstr>
      <vt:lpstr>Hoja1</vt:lpstr>
      <vt:lpstr>PRIMA VACACIONAL BASE </vt:lpstr>
      <vt:lpstr>Hoja2</vt:lpstr>
      <vt:lpstr>PRIMA VACACIONAL EVENTUAL</vt:lpstr>
      <vt:lpstr>Hoja3</vt:lpstr>
      <vt:lpstr>PRIMA VACACIONAL FORTAMUN</vt:lpstr>
      <vt:lpstr>Hoja4</vt:lpstr>
      <vt:lpstr>PRIMA VACACIONAL PENSIONADOS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523336629902</dc:creator>
  <cp:lastModifiedBy>Alexander Núñez</cp:lastModifiedBy>
  <cp:lastPrinted>2022-04-11T18:40:34Z</cp:lastPrinted>
  <dcterms:created xsi:type="dcterms:W3CDTF">2022-04-05T00:22:19Z</dcterms:created>
  <dcterms:modified xsi:type="dcterms:W3CDTF">2023-08-10T00:23:42Z</dcterms:modified>
</cp:coreProperties>
</file>